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15" windowHeight="7725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<sst xmlns="http://schemas.openxmlformats.org/spreadsheetml/2006/main" count="677" uniqueCount="462">
  <si>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</si>
  <si>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</si>
  <si>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</si>
  <si>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</si>
  <si>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</si>
  <si>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</si>
  <si>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</si>
  <si>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</si>
  <si>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</si>
  <si>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</si>
  <si>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</si>
  <si>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</si>
  <si>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</si>
  <si>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</si>
  <si>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</si>
  <si>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</si>
  <si>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</si>
  <si>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</si>
  <si>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</si>
  <si>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</si>
  <si>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</si>
  <si>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</si>
  <si>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</si>
  <si>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</si>
  <si>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</si>
  <si>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</si>
  <si>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</si>
  <si>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</si>
  <si>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</si>
  <si>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</si>
  <si>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</si>
  <si>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</si>
  <si>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</si>
  <si>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</si>
  <si>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</si>
  <si>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</si>
  <si>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</si>
  <si>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</si>
  <si>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</si>
  <si>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</si>
  <si>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</si>
  <si>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</si>
  <si>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</si>
  <si>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</si>
  <si>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</si>
  <si>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</si>
  <si>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</si>
  <si>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</si>
  <si>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</si>
  <si>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</si>
  <si>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</si>
  <si>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</si>
  <si>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</si>
  <si>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</si>
  <si>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</si>
  <si>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</si>
  <si>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</si>
  <si>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</si>
  <si>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</si>
  <si>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</si>
  <si>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</si>
  <si>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</si>
  <si>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</si>
  <si>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</si>
  <si>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</si>
  <si>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</si>
  <si>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</si>
  <si>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</si>
  <si>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</si>
  <si>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</si>
  <si>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</si>
  <si>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</si>
  <si>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</si>
  <si>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</si>
  <si>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</si>
  <si>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</si>
  <si>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</si>
  <si>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</si>
  <si>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</si>
  <si>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</si>
  <si>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</si>
  <si>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</si>
  <si>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</si>
  <si>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</si>
  <si>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</si>
  <si>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</si>
  <si>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</si>
  <si>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</si>
  <si>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</si>
  <si>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</si>
  <si>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</si>
  <si>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</si>
  <si>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</si>
  <si>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</si>
  <si>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</si>
  <si>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</si>
  <si>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</si>
  <si>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</si>
  <si>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</si>
  <si>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</si>
  <si>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</si>
  <si>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</si>
  <si>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</si>
  <si>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</si>
  <si>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</si>
  <si>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</si>
  <si>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</si>
  <si>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</si>
  <si>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</si>
  <si>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</si>
  <si>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</si>
  <si>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</si>
  <si>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</si>
  <si>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</si>
  <si>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</si>
  <si>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</si>
  <si>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</si>
  <si>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</si>
  <si>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</si>
  <si>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</si>
  <si>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</si>
  <si>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</si>
  <si>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</si>
  <si>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</si>
  <si>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</si>
  <si>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</si>
  <si>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</si>
  <si>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</si>
  <si>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</si>
  <si>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</si>
  <si>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</si>
  <si>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</si>
  <si>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</si>
  <si>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</si>
  <si>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</si>
  <si>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</si>
  <si>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</si>
  <si>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</si>
  <si>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</si>
  <si>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</si>
  <si>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</si>
  <si>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</si>
  <si>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</si>
  <si>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</si>
  <si>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</si>
  <si>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</si>
  <si>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</si>
  <si>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</si>
  <si>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</si>
  <si>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</si>
  <si>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</si>
  <si>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</si>
  <si>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</si>
  <si>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</si>
  <si>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</si>
  <si>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</si>
  <si>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</si>
  <si>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</si>
  <si>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</si>
  <si>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</si>
  <si>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</si>
  <si>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</si>
  <si>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</si>
  <si>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</si>
  <si>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</si>
  <si>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</si>
  <si>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</si>
  <si>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</si>
  <si>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</si>
  <si>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</si>
  <si>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</si>
  <si>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</si>
  <si>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</si>
  <si>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</si>
  <si>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</si>
  <si>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</si>
  <si>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</si>
  <si>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</si>
  <si>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</si>
  <si>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</si>
  <si>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</si>
  <si>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</si>
  <si>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</si>
  <si>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</si>
  <si>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</si>
  <si>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</si>
  <si>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</si>
  <si>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</si>
  <si>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</si>
  <si>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</si>
  <si>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</si>
  <si>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</si>
  <si>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</si>
  <si>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</si>
  <si>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</si>
  <si>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</si>
  <si>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</si>
  <si>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</si>
  <si>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</si>
  <si>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</si>
  <si>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</si>
  <si>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</si>
  <si>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</si>
  <si>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</si>
  <si>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</si>
  <si>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</si>
  <si>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</si>
  <si>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</si>
  <si>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</si>
  <si>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</si>
  <si>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</si>
  <si>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</si>
  <si>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</si>
  <si>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</si>
  <si>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</si>
  <si>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</si>
  <si>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</si>
  <si>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</si>
  <si>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</si>
  <si>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</si>
  <si>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</si>
  <si>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</si>
  <si>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</si>
  <si>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</si>
  <si>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</si>
  <si>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</si>
  <si>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</si>
  <si>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</si>
  <si>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</si>
  <si>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</si>
  <si>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</si>
  <si>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</si>
  <si>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</si>
  <si>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</si>
  <si>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</si>
  <si>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</si>
  <si>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</si>
  <si>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</si>
  <si>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</si>
  <si>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</si>
  <si>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</si>
  <si>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</si>
  <si>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</si>
  <si>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</si>
  <si>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</si>
  <si>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</si>
  <si>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</si>
  <si>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</si>
  <si>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</si>
  <si>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</si>
  <si>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</si>
  <si>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</si>
  <si>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</si>
  <si>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</si>
  <si>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</si>
  <si>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</si>
  <si>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</si>
  <si>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</si>
  <si>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</si>
  <si>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</si>
  <si>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</si>
  <si>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</si>
  <si>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</si>
  <si>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</si>
  <si>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</si>
  <si>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</si>
  <si>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</si>
  <si>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</si>
  <si>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</si>
  <si>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</si>
  <si>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</si>
  <si>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</si>
  <si>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</si>
  <si>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</si>
  <si>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</si>
  <si>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</si>
  <si>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</si>
  <si>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</si>
  <si>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</si>
  <si>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</si>
  <si>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</si>
  <si>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</si>
  <si>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</si>
  <si>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</si>
  <si>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</si>
  <si>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</si>
  <si>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</si>
  <si>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</si>
  <si>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</si>
  <si>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</si>
  <si>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</si>
  <si>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</si>
  <si>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</si>
  <si>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</si>
  <si>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</si>
  <si>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</si>
  <si>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</si>
  <si>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</si>
  <si>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</si>
  <si>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</si>
  <si>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</si>
  <si>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</si>
  <si>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</si>
  <si>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</si>
  <si>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</si>
  <si>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</si>
  <si>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</si>
  <si>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</si>
  <si>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</si>
  <si>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</si>
  <si>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</si>
  <si>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</si>
  <si>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</si>
  <si>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</si>
  <si>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</si>
  <si>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</si>
  <si>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</si>
  <si>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</si>
  <si>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</si>
  <si>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</si>
  <si>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</si>
  <si>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</si>
  <si>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</si>
  <si>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</si>
  <si>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</si>
  <si>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</si>
  <si>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</si>
  <si>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</si>
  <si>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</si>
  <si>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</si>
  <si>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</si>
  <si>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</si>
  <si>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</si>
  <si>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</si>
  <si>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</si>
  <si>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</si>
  <si>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</si>
  <si>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</si>
  <si>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</si>
  <si>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</si>
  <si>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</si>
  <si>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</si>
  <si>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</si>
  <si>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</si>
  <si>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</si>
  <si>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</si>
  <si>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</si>
  <si>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</si>
  <si>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</si>
  <si>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</si>
  <si>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</si>
  <si>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</si>
  <si>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</si>
  <si>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</si>
  <si>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</si>
  <si>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</si>
  <si>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</si>
  <si>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</si>
  <si>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</si>
  <si>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</si>
  <si>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</si>
  <si>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</si>
  <si>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</si>
  <si>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</si>
  <si>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</si>
  <si>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</si>
  <si>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</si>
  <si>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</si>
  <si>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</si>
  <si>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</si>
  <si>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</si>
  <si>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</si>
  <si>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</si>
  <si>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</si>
  <si>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</si>
  <si>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</si>
  <si>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</si>
  <si>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</si>
  <si>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</si>
  <si>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</si>
  <si>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</si>
  <si>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</si>
  <si>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</si>
  <si>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</si>
  <si>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</si>
  <si>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</si>
  <si>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</si>
  <si>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</si>
  <si>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</si>
  <si>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</si>
  <si>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</si>
  <si>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</si>
  <si>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</si>
  <si>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</si>
  <si>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</si>
  <si>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</si>
  <si>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</si>
  <si>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</si>
  <si>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</si>
  <si>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</si>
  <si>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</si>
  <si>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</si>
  <si>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</si>
  <si>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</si>
  <si>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</si>
  <si>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</si>
  <si>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</si>
  <si>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</si>
  <si>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</si>
  <si>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</si>
  <si>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</si>
  <si>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</si>
  <si>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</si>
  <si>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</si>
  <si>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</si>
  <si>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</si>
  <si>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</si>
  <si>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</si>
  <si>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</si>
  <si>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</si>
  <si>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</si>
  <si>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</si>
  <si>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</si>
  <si>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</si>
  <si>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</si>
  <si>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</si>
  <si>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</si>
  <si>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</si>
  <si>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</si>
  <si>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</si>
  <si>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</si>
  <si>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</si>
  <si>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</si>
  <si>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</si>
  <si>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</si>
  <si>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</si>
  <si>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</si>
  <si>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</si>
  <si>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</si>
  <si>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</si>
  <si>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</si>
  <si>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</si>
  <si>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</si>
  <si>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</si>
  <si>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</si>
  <si>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</si>
  <si>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</si>
  <si>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</si>
  <si>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</si>
  <si>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</si>
  <si>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</si>
  <si>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</si>
  <si>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</si>
  <si>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</si>
  <si>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</si>
  <si>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121 08 25 21</t>
  </si>
  <si>
    <t>www.nssi.bg</t>
  </si>
  <si>
    <t>Dimitar.Nedyalkov@nssi.bg</t>
  </si>
  <si>
    <t>02 926 13 27</t>
  </si>
  <si>
    <t>НАЦИОНАЛЕН ОСИГУРИТЕЛЕН ИНСТИТУТ-ДОО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</si>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</sst>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.&quot;;&quot; Вкл. &quot;;&quot; Изкл.&quot;"/>
    <numFmt numFmtId="209" formatCode="[$¥€-2]\ #,##0.00_);[Red]\([$¥€-2]\ #,##0.00\)"/>
    <numFmt numFmtId="210" formatCode="_-* #,##0\ &quot;ëâ&quot;_-;\-* #,##0\ &quot;ëâ&quot;_-;_-* &quot;-&quot;\ &quot;ëâ&quot;_-;_-@_-"/>
    <numFmt numFmtId="211" formatCode="_-* #,##0\ _ë_â_-;\-* #,##0\ _ë_â_-;_-* &quot;-&quot;\ _ë_â_-;_-@_-"/>
    <numFmt numFmtId="212" formatCode="_-* #,##0.00\ &quot;ëâ&quot;_-;\-* #,##0.00\ &quot;ëâ&quot;_-;_-* &quot;-&quot;??\ &quot;ëâ&quot;_-;_-@_-"/>
    <numFmt numFmtId="213" formatCode="_-* #,##0.00\ _ë_â_-;\-* #,##0.00\ _ë_â_-;_-* &quot;-&quot;??\ _ë_â_-;_-@_-"/>
    <numFmt numFmtId="214" formatCode="dd\.m\.yyyy\ &quot;г.&quot;;@"/>
    <numFmt numFmtId="215" formatCode="000"/>
    <numFmt numFmtId="216" formatCode="0#&quot;-&quot;0#"/>
    <numFmt numFmtId="217" formatCode="00&quot;-&quot;0#"/>
    <numFmt numFmtId="218" formatCode="0&quot; &quot;#&quot; &quot;#"/>
    <numFmt numFmtId="219" formatCode="00"/>
    <numFmt numFmtId="220" formatCode="&quot;x&quot;"/>
    <numFmt numFmtId="221" formatCode="&quot;II. ОБЩО РАЗХОДИ ЗА ДЕЙНОСТ &quot;0&quot;&quot;0&quot;&quot;0&quot;&quot;0"/>
    <numFmt numFmtId="222" formatCode="#,##0.00;[Red]\(#,##0.00\)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0"/>
      <name val="Heba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13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27" borderId="2" applyNumberFormat="0" applyAlignment="0" applyProtection="0"/>
    <xf numFmtId="0" fontId="140" fillId="28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69" fillId="0" borderId="0" applyFont="0" applyFill="0" applyBorder="0" applyAlignment="0" applyProtection="0"/>
    <xf numFmtId="0" fontId="145" fillId="29" borderId="6" applyNumberFormat="0" applyAlignment="0" applyProtection="0"/>
    <xf numFmtId="0" fontId="146" fillId="29" borderId="2" applyNumberFormat="0" applyAlignment="0" applyProtection="0"/>
    <xf numFmtId="0" fontId="147" fillId="30" borderId="7" applyNumberFormat="0" applyAlignment="0" applyProtection="0"/>
    <xf numFmtId="0" fontId="148" fillId="31" borderId="0" applyNumberFormat="0" applyBorder="0" applyAlignment="0" applyProtection="0"/>
    <xf numFmtId="0" fontId="149" fillId="32" borderId="0" applyNumberFormat="0" applyBorder="0" applyAlignment="0" applyProtection="0"/>
    <xf numFmtId="0" fontId="69" fillId="0" borderId="0">
      <alignment/>
      <protection/>
    </xf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3" fillId="0" borderId="8" applyNumberFormat="0" applyFill="0" applyAlignment="0" applyProtection="0"/>
    <xf numFmtId="0" fontId="154" fillId="0" borderId="9" applyNumberFormat="0" applyFill="0" applyAlignment="0" applyProtection="0"/>
    <xf numFmtId="0" fontId="137" fillId="0" borderId="0" applyNumberFormat="0" applyFill="0" applyBorder="0" applyAlignment="0" applyProtection="0"/>
    <xf numFmtId="0" fontId="155" fillId="0" borderId="0" applyNumberFormat="0" applyFill="0" applyBorder="0" applyAlignment="0" applyProtection="0"/>
  </cellStyleXfs>
  <cellXfs count="821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41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41" applyFont="1" applyFill="1" applyBorder="1" applyAlignment="1" applyProtection="1">
      <alignment horizontal="center"/>
      <protection/>
    </xf>
    <xf numFmtId="0" fontId="9" fillId="26" borderId="0" xfId="34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41" applyFont="1" applyFill="1" applyProtection="1">
      <alignment/>
      <protection/>
    </xf>
    <xf numFmtId="166" fontId="9" fillId="26" borderId="0" xfId="44" applyNumberFormat="1" applyFont="1" applyFill="1" applyAlignment="1" applyProtection="1">
      <alignment/>
      <protection/>
    </xf>
    <xf numFmtId="38" fontId="9" fillId="26" borderId="0" xfId="44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6" fillId="26" borderId="0" xfId="41" applyFont="1" applyFill="1" applyAlignment="1" applyProtection="1">
      <alignment horizontal="right"/>
      <protection/>
    </xf>
    <xf numFmtId="0" fontId="157" fillId="26" borderId="0" xfId="41" applyFont="1" applyFill="1" applyBorder="1" applyAlignment="1" applyProtection="1">
      <alignment horizontal="center"/>
      <protection/>
    </xf>
    <xf numFmtId="166" fontId="158" fillId="26" borderId="0" xfId="44" applyNumberFormat="1" applyFont="1" applyFill="1" applyAlignment="1" applyProtection="1">
      <alignment/>
      <protection/>
    </xf>
    <xf numFmtId="0" fontId="159" fillId="26" borderId="0" xfId="34" applyFont="1" applyFill="1" applyAlignment="1" applyProtection="1" quotePrefix="1">
      <alignment/>
      <protection/>
    </xf>
    <xf numFmtId="0" fontId="158" fillId="35" borderId="0" xfId="43" applyFont="1" applyFill="1" applyAlignment="1" applyProtection="1">
      <alignment horizontal="left"/>
      <protection/>
    </xf>
    <xf numFmtId="0" fontId="13" fillId="26" borderId="0" xfId="43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41" applyFont="1" applyFill="1" applyBorder="1" applyAlignment="1" applyProtection="1">
      <alignment horizontal="center"/>
      <protection/>
    </xf>
    <xf numFmtId="0" fontId="14" fillId="33" borderId="0" xfId="41" applyFont="1" applyFill="1" applyProtection="1">
      <alignment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4" applyNumberFormat="1" applyFont="1" applyFill="1" applyAlignment="1" applyProtection="1">
      <alignment/>
      <protection/>
    </xf>
    <xf numFmtId="38" fontId="9" fillId="33" borderId="0" xfId="4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3" applyFont="1" applyFill="1" applyAlignment="1" applyProtection="1">
      <alignment horizontal="left"/>
      <protection/>
    </xf>
    <xf numFmtId="0" fontId="8" fillId="33" borderId="0" xfId="34" applyFont="1" applyFill="1" applyAlignment="1" applyProtection="1" quotePrefix="1">
      <alignment/>
      <protection/>
    </xf>
    <xf numFmtId="0" fontId="20" fillId="33" borderId="0" xfId="41" applyFont="1" applyFill="1" applyAlignment="1" applyProtection="1">
      <alignment horizontal="right"/>
      <protection/>
    </xf>
    <xf numFmtId="0" fontId="22" fillId="37" borderId="0" xfId="34" applyFont="1" applyFill="1">
      <alignment/>
      <protection/>
    </xf>
    <xf numFmtId="0" fontId="22" fillId="0" borderId="0" xfId="34" applyFont="1" applyFill="1">
      <alignment/>
      <protection/>
    </xf>
    <xf numFmtId="0" fontId="9" fillId="38" borderId="1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0" fontId="9" fillId="38" borderId="13" xfId="34" applyFont="1" applyFill="1" applyBorder="1">
      <alignment/>
      <protection/>
    </xf>
    <xf numFmtId="0" fontId="20" fillId="38" borderId="12" xfId="34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167" fontId="20" fillId="38" borderId="0" xfId="34" applyNumberFormat="1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0" fontId="16" fillId="38" borderId="0" xfId="34" applyFont="1" applyFill="1" applyBorder="1">
      <alignment/>
      <protection/>
    </xf>
    <xf numFmtId="0" fontId="16" fillId="38" borderId="13" xfId="34" applyFont="1" applyFill="1" applyBorder="1">
      <alignment/>
      <protection/>
    </xf>
    <xf numFmtId="0" fontId="9" fillId="0" borderId="0" xfId="34" applyFont="1" applyFill="1">
      <alignment/>
      <protection/>
    </xf>
    <xf numFmtId="0" fontId="9" fillId="38" borderId="14" xfId="34" applyFont="1" applyFill="1" applyBorder="1">
      <alignment/>
      <protection/>
    </xf>
    <xf numFmtId="0" fontId="9" fillId="38" borderId="15" xfId="34" applyFont="1" applyFill="1" applyBorder="1">
      <alignment/>
      <protection/>
    </xf>
    <xf numFmtId="0" fontId="23" fillId="38" borderId="15" xfId="34" applyFont="1" applyFill="1" applyBorder="1">
      <alignment/>
      <protection/>
    </xf>
    <xf numFmtId="0" fontId="9" fillId="38" borderId="16" xfId="34" applyFont="1" applyFill="1" applyBorder="1">
      <alignment/>
      <protection/>
    </xf>
    <xf numFmtId="0" fontId="9" fillId="37" borderId="0" xfId="34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8" fillId="38" borderId="0" xfId="34" applyFont="1" applyFill="1" applyBorder="1">
      <alignment/>
      <protection/>
    </xf>
    <xf numFmtId="0" fontId="9" fillId="26" borderId="19" xfId="34" applyFont="1" applyFill="1" applyBorder="1">
      <alignment/>
      <protection/>
    </xf>
    <xf numFmtId="0" fontId="9" fillId="26" borderId="20" xfId="34" applyFont="1" applyFill="1" applyBorder="1">
      <alignment/>
      <protection/>
    </xf>
    <xf numFmtId="0" fontId="9" fillId="26" borderId="21" xfId="34" applyFont="1" applyFill="1" applyBorder="1">
      <alignment/>
      <protection/>
    </xf>
    <xf numFmtId="0" fontId="9" fillId="26" borderId="0" xfId="34" applyFont="1" applyFill="1" applyBorder="1">
      <alignment/>
      <protection/>
    </xf>
    <xf numFmtId="172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4" applyFont="1" applyFill="1" applyBorder="1">
      <alignment/>
      <protection/>
    </xf>
    <xf numFmtId="0" fontId="161" fillId="26" borderId="0" xfId="0" applyFont="1" applyFill="1" applyBorder="1" applyAlignment="1" applyProtection="1">
      <alignment/>
      <protection/>
    </xf>
    <xf numFmtId="0" fontId="9" fillId="38" borderId="23" xfId="34" applyFont="1" applyFill="1" applyBorder="1">
      <alignment/>
      <protection/>
    </xf>
    <xf numFmtId="167" fontId="20" fillId="38" borderId="20" xfId="34" applyNumberFormat="1" applyFont="1" applyFill="1" applyBorder="1" applyAlignment="1">
      <alignment horizontal="right"/>
      <protection/>
    </xf>
    <xf numFmtId="0" fontId="9" fillId="38" borderId="20" xfId="34" applyFont="1" applyFill="1" applyBorder="1">
      <alignment/>
      <protection/>
    </xf>
    <xf numFmtId="0" fontId="9" fillId="38" borderId="24" xfId="34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62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4" applyNumberFormat="1" applyFont="1" applyFill="1" applyAlignment="1" applyProtection="1">
      <alignment/>
      <protection/>
    </xf>
    <xf numFmtId="174" fontId="14" fillId="37" borderId="0" xfId="4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6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3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20" fillId="33" borderId="0" xfId="4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2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32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6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4" applyNumberFormat="1" applyFont="1" applyFill="1" applyBorder="1" applyAlignment="1" applyProtection="1">
      <alignment/>
      <protection/>
    </xf>
    <xf numFmtId="38" fontId="20" fillId="33" borderId="0" xfId="44" applyNumberFormat="1" applyFont="1" applyFill="1" applyBorder="1" applyAlignment="1" applyProtection="1">
      <alignment/>
      <protection/>
    </xf>
    <xf numFmtId="38" fontId="20" fillId="42" borderId="0" xfId="44" applyNumberFormat="1" applyFont="1" applyFill="1" applyBorder="1" applyAlignment="1" applyProtection="1">
      <alignment/>
      <protection/>
    </xf>
    <xf numFmtId="38" fontId="9" fillId="42" borderId="0" xfId="44" applyNumberFormat="1" applyFont="1" applyFill="1" applyBorder="1" applyAlignment="1" applyProtection="1">
      <alignment/>
      <protection/>
    </xf>
    <xf numFmtId="38" fontId="15" fillId="38" borderId="29" xfId="44" applyNumberFormat="1" applyFont="1" applyFill="1" applyBorder="1" applyAlignment="1" applyProtection="1">
      <alignment/>
      <protection/>
    </xf>
    <xf numFmtId="38" fontId="20" fillId="33" borderId="29" xfId="44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44" applyNumberFormat="1" applyFont="1" applyFill="1" applyBorder="1" applyAlignment="1" applyProtection="1">
      <alignment/>
      <protection/>
    </xf>
    <xf numFmtId="38" fontId="9" fillId="42" borderId="29" xfId="44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4" applyNumberFormat="1" applyFont="1" applyFill="1" applyBorder="1" applyAlignment="1" applyProtection="1">
      <alignment/>
      <protection/>
    </xf>
    <xf numFmtId="38" fontId="15" fillId="33" borderId="29" xfId="44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44" applyNumberFormat="1" applyFont="1" applyFill="1" applyBorder="1" applyAlignment="1" applyProtection="1">
      <alignment/>
      <protection/>
    </xf>
    <xf numFmtId="38" fontId="20" fillId="43" borderId="42" xfId="44" applyNumberFormat="1" applyFont="1" applyFill="1" applyBorder="1" applyAlignment="1" applyProtection="1">
      <alignment/>
      <protection/>
    </xf>
    <xf numFmtId="38" fontId="20" fillId="43" borderId="43" xfId="44" applyNumberFormat="1" applyFont="1" applyFill="1" applyBorder="1" applyAlignment="1" applyProtection="1">
      <alignment/>
      <protection/>
    </xf>
    <xf numFmtId="38" fontId="20" fillId="44" borderId="41" xfId="44" applyNumberFormat="1" applyFont="1" applyFill="1" applyBorder="1" applyAlignment="1" applyProtection="1">
      <alignment/>
      <protection/>
    </xf>
    <xf numFmtId="38" fontId="20" fillId="44" borderId="42" xfId="44" applyNumberFormat="1" applyFont="1" applyFill="1" applyBorder="1" applyAlignment="1" applyProtection="1">
      <alignment/>
      <protection/>
    </xf>
    <xf numFmtId="38" fontId="20" fillId="44" borderId="43" xfId="44" applyNumberFormat="1" applyFont="1" applyFill="1" applyBorder="1" applyAlignment="1" applyProtection="1">
      <alignment/>
      <protection/>
    </xf>
    <xf numFmtId="38" fontId="20" fillId="33" borderId="44" xfId="44" applyNumberFormat="1" applyFont="1" applyFill="1" applyBorder="1" applyAlignment="1" applyProtection="1">
      <alignment/>
      <protection/>
    </xf>
    <xf numFmtId="38" fontId="20" fillId="33" borderId="45" xfId="44" applyNumberFormat="1" applyFont="1" applyFill="1" applyBorder="1" applyAlignment="1" applyProtection="1">
      <alignment/>
      <protection/>
    </xf>
    <xf numFmtId="38" fontId="9" fillId="33" borderId="46" xfId="44" applyNumberFormat="1" applyFont="1" applyFill="1" applyBorder="1" applyAlignment="1" applyProtection="1">
      <alignment/>
      <protection/>
    </xf>
    <xf numFmtId="38" fontId="9" fillId="33" borderId="47" xfId="44" applyNumberFormat="1" applyFont="1" applyFill="1" applyBorder="1" applyAlignment="1" applyProtection="1">
      <alignment/>
      <protection/>
    </xf>
    <xf numFmtId="38" fontId="9" fillId="33" borderId="48" xfId="44" applyNumberFormat="1" applyFont="1" applyFill="1" applyBorder="1" applyAlignment="1" applyProtection="1">
      <alignment/>
      <protection/>
    </xf>
    <xf numFmtId="38" fontId="9" fillId="33" borderId="49" xfId="44" applyNumberFormat="1" applyFont="1" applyFill="1" applyBorder="1" applyAlignment="1" applyProtection="1">
      <alignment/>
      <protection/>
    </xf>
    <xf numFmtId="38" fontId="9" fillId="33" borderId="44" xfId="44" applyNumberFormat="1" applyFont="1" applyFill="1" applyBorder="1" applyAlignment="1" applyProtection="1">
      <alignment/>
      <protection/>
    </xf>
    <xf numFmtId="38" fontId="9" fillId="33" borderId="45" xfId="44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4" fillId="42" borderId="52" xfId="44" applyNumberFormat="1" applyFont="1" applyFill="1" applyBorder="1" applyAlignment="1" applyProtection="1">
      <alignment/>
      <protection/>
    </xf>
    <xf numFmtId="38" fontId="24" fillId="42" borderId="53" xfId="44" applyNumberFormat="1" applyFont="1" applyFill="1" applyBorder="1" applyAlignment="1" applyProtection="1">
      <alignment/>
      <protection/>
    </xf>
    <xf numFmtId="38" fontId="24" fillId="42" borderId="46" xfId="44" applyNumberFormat="1" applyFont="1" applyFill="1" applyBorder="1" applyAlignment="1" applyProtection="1">
      <alignment/>
      <protection/>
    </xf>
    <xf numFmtId="38" fontId="24" fillId="42" borderId="47" xfId="44" applyNumberFormat="1" applyFont="1" applyFill="1" applyBorder="1" applyAlignment="1" applyProtection="1">
      <alignment/>
      <protection/>
    </xf>
    <xf numFmtId="38" fontId="24" fillId="42" borderId="48" xfId="44" applyNumberFormat="1" applyFont="1" applyFill="1" applyBorder="1" applyAlignment="1" applyProtection="1">
      <alignment/>
      <protection/>
    </xf>
    <xf numFmtId="38" fontId="24" fillId="42" borderId="49" xfId="44" applyNumberFormat="1" applyFont="1" applyFill="1" applyBorder="1" applyAlignment="1" applyProtection="1">
      <alignment/>
      <protection/>
    </xf>
    <xf numFmtId="38" fontId="20" fillId="33" borderId="54" xfId="44" applyNumberFormat="1" applyFont="1" applyFill="1" applyBorder="1" applyAlignment="1" applyProtection="1">
      <alignment/>
      <protection/>
    </xf>
    <xf numFmtId="38" fontId="20" fillId="33" borderId="19" xfId="44" applyNumberFormat="1" applyFont="1" applyFill="1" applyBorder="1" applyAlignment="1" applyProtection="1">
      <alignment/>
      <protection/>
    </xf>
    <xf numFmtId="38" fontId="20" fillId="33" borderId="51" xfId="44" applyNumberFormat="1" applyFont="1" applyFill="1" applyBorder="1" applyAlignment="1" applyProtection="1">
      <alignment/>
      <protection/>
    </xf>
    <xf numFmtId="38" fontId="24" fillId="42" borderId="42" xfId="44" applyNumberFormat="1" applyFont="1" applyFill="1" applyBorder="1" applyAlignment="1" applyProtection="1">
      <alignment/>
      <protection/>
    </xf>
    <xf numFmtId="38" fontId="24" fillId="42" borderId="43" xfId="44" applyNumberFormat="1" applyFont="1" applyFill="1" applyBorder="1" applyAlignment="1" applyProtection="1">
      <alignment/>
      <protection/>
    </xf>
    <xf numFmtId="38" fontId="9" fillId="45" borderId="55" xfId="44" applyNumberFormat="1" applyFont="1" applyFill="1" applyBorder="1" applyAlignment="1" applyProtection="1">
      <alignment/>
      <protection/>
    </xf>
    <xf numFmtId="38" fontId="9" fillId="45" borderId="56" xfId="44" applyNumberFormat="1" applyFont="1" applyFill="1" applyBorder="1" applyAlignment="1" applyProtection="1">
      <alignment/>
      <protection/>
    </xf>
    <xf numFmtId="38" fontId="9" fillId="33" borderId="55" xfId="44" applyNumberFormat="1" applyFont="1" applyFill="1" applyBorder="1" applyAlignment="1" applyProtection="1">
      <alignment/>
      <protection/>
    </xf>
    <xf numFmtId="38" fontId="9" fillId="33" borderId="56" xfId="44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4" applyNumberFormat="1" applyFont="1" applyFill="1" applyBorder="1" applyAlignment="1" applyProtection="1">
      <alignment/>
      <protection/>
    </xf>
    <xf numFmtId="38" fontId="9" fillId="33" borderId="57" xfId="44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65" fillId="33" borderId="26" xfId="0" applyNumberFormat="1" applyFont="1" applyFill="1" applyBorder="1" applyAlignment="1" applyProtection="1">
      <alignment horizontal="center"/>
      <protection locked="0"/>
    </xf>
    <xf numFmtId="175" fontId="165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4" applyNumberFormat="1" applyFont="1" applyFill="1" applyBorder="1" applyAlignment="1" applyProtection="1">
      <alignment/>
      <protection/>
    </xf>
    <xf numFmtId="38" fontId="9" fillId="33" borderId="59" xfId="44" applyNumberFormat="1" applyFont="1" applyFill="1" applyBorder="1" applyAlignment="1" applyProtection="1">
      <alignment/>
      <protection/>
    </xf>
    <xf numFmtId="38" fontId="15" fillId="33" borderId="60" xfId="44" applyNumberFormat="1" applyFont="1" applyFill="1" applyBorder="1" applyAlignment="1" applyProtection="1">
      <alignment/>
      <protection/>
    </xf>
    <xf numFmtId="38" fontId="20" fillId="33" borderId="61" xfId="44" applyNumberFormat="1" applyFont="1" applyFill="1" applyBorder="1" applyAlignment="1" applyProtection="1">
      <alignment/>
      <protection/>
    </xf>
    <xf numFmtId="38" fontId="20" fillId="33" borderId="60" xfId="44" applyNumberFormat="1" applyFont="1" applyFill="1" applyBorder="1" applyAlignment="1" applyProtection="1">
      <alignment/>
      <protection/>
    </xf>
    <xf numFmtId="38" fontId="9" fillId="33" borderId="61" xfId="44" applyNumberFormat="1" applyFont="1" applyFill="1" applyBorder="1" applyAlignment="1" applyProtection="1">
      <alignment/>
      <protection/>
    </xf>
    <xf numFmtId="38" fontId="20" fillId="42" borderId="54" xfId="44" applyNumberFormat="1" applyFont="1" applyFill="1" applyBorder="1" applyAlignment="1" applyProtection="1">
      <alignment/>
      <protection/>
    </xf>
    <xf numFmtId="38" fontId="9" fillId="42" borderId="61" xfId="44" applyNumberFormat="1" applyFont="1" applyFill="1" applyBorder="1" applyAlignment="1" applyProtection="1">
      <alignment/>
      <protection/>
    </xf>
    <xf numFmtId="38" fontId="9" fillId="42" borderId="58" xfId="44" applyNumberFormat="1" applyFont="1" applyFill="1" applyBorder="1" applyAlignment="1" applyProtection="1">
      <alignment/>
      <protection/>
    </xf>
    <xf numFmtId="38" fontId="9" fillId="42" borderId="62" xfId="44" applyNumberFormat="1" applyFont="1" applyFill="1" applyBorder="1" applyAlignment="1" applyProtection="1">
      <alignment/>
      <protection/>
    </xf>
    <xf numFmtId="38" fontId="24" fillId="42" borderId="50" xfId="44" applyNumberFormat="1" applyFont="1" applyFill="1" applyBorder="1" applyAlignment="1" applyProtection="1">
      <alignment/>
      <protection/>
    </xf>
    <xf numFmtId="38" fontId="24" fillId="42" borderId="58" xfId="44" applyNumberFormat="1" applyFont="1" applyFill="1" applyBorder="1" applyAlignment="1" applyProtection="1">
      <alignment/>
      <protection/>
    </xf>
    <xf numFmtId="38" fontId="24" fillId="42" borderId="59" xfId="44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4" fillId="42" borderId="41" xfId="44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4" applyNumberFormat="1" applyFont="1" applyFill="1" applyBorder="1" applyAlignment="1" applyProtection="1">
      <alignment/>
      <protection/>
    </xf>
    <xf numFmtId="38" fontId="166" fillId="45" borderId="62" xfId="44" applyNumberFormat="1" applyFont="1" applyFill="1" applyBorder="1" applyAlignment="1" applyProtection="1">
      <alignment/>
      <protection/>
    </xf>
    <xf numFmtId="38" fontId="9" fillId="33" borderId="62" xfId="44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9" applyFont="1" applyFill="1" applyBorder="1" applyProtection="1">
      <alignment/>
      <protection/>
    </xf>
    <xf numFmtId="165" fontId="4" fillId="26" borderId="0" xfId="39" applyNumberFormat="1" applyFont="1" applyFill="1" applyBorder="1" applyAlignment="1" applyProtection="1">
      <alignment horizontal="left"/>
      <protection/>
    </xf>
    <xf numFmtId="0" fontId="3" fillId="26" borderId="0" xfId="39" applyFont="1" applyFill="1" applyBorder="1" applyAlignment="1" applyProtection="1">
      <alignment horizontal="center"/>
      <protection/>
    </xf>
    <xf numFmtId="0" fontId="2" fillId="34" borderId="0" xfId="39" applyFont="1" applyFill="1" applyAlignment="1" applyProtection="1">
      <alignment horizontal="center"/>
      <protection/>
    </xf>
    <xf numFmtId="0" fontId="2" fillId="34" borderId="0" xfId="39" applyFont="1" applyFill="1" applyBorder="1" applyAlignment="1" applyProtection="1">
      <alignment horizontal="center"/>
      <protection/>
    </xf>
    <xf numFmtId="0" fontId="2" fillId="34" borderId="0" xfId="39" applyFont="1" applyFill="1" applyProtection="1">
      <alignment/>
      <protection/>
    </xf>
    <xf numFmtId="0" fontId="0" fillId="0" borderId="0" xfId="39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2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2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2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2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2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2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2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2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7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9" applyFont="1" applyFill="1" applyBorder="1" applyProtection="1">
      <alignment/>
      <protection/>
    </xf>
    <xf numFmtId="38" fontId="15" fillId="33" borderId="0" xfId="44" applyNumberFormat="1" applyFont="1" applyFill="1" applyBorder="1" applyAlignment="1" applyProtection="1">
      <alignment horizontal="left"/>
      <protection/>
    </xf>
    <xf numFmtId="38" fontId="20" fillId="33" borderId="0" xfId="44" applyNumberFormat="1" applyFont="1" applyFill="1" applyBorder="1" applyAlignment="1" applyProtection="1">
      <alignment horizontal="left"/>
      <protection/>
    </xf>
    <xf numFmtId="0" fontId="10" fillId="33" borderId="41" xfId="39" applyFont="1" applyFill="1" applyBorder="1" applyAlignment="1" applyProtection="1" quotePrefix="1">
      <alignment horizontal="left"/>
      <protection/>
    </xf>
    <xf numFmtId="0" fontId="10" fillId="33" borderId="42" xfId="39" applyFont="1" applyFill="1" applyBorder="1" applyAlignment="1" applyProtection="1" quotePrefix="1">
      <alignment horizontal="left"/>
      <protection/>
    </xf>
    <xf numFmtId="0" fontId="10" fillId="33" borderId="43" xfId="39" applyFont="1" applyFill="1" applyBorder="1" applyAlignment="1" applyProtection="1" quotePrefix="1">
      <alignment horizontal="left"/>
      <protection/>
    </xf>
    <xf numFmtId="0" fontId="3" fillId="33" borderId="50" xfId="39" applyFont="1" applyFill="1" applyBorder="1" applyAlignment="1" applyProtection="1">
      <alignment horizontal="center"/>
      <protection/>
    </xf>
    <xf numFmtId="0" fontId="3" fillId="33" borderId="52" xfId="39" applyFont="1" applyFill="1" applyBorder="1" applyAlignment="1" applyProtection="1">
      <alignment horizontal="center"/>
      <protection/>
    </xf>
    <xf numFmtId="0" fontId="3" fillId="33" borderId="53" xfId="39" applyFont="1" applyFill="1" applyBorder="1" applyAlignment="1" applyProtection="1">
      <alignment horizontal="center"/>
      <protection/>
    </xf>
    <xf numFmtId="38" fontId="20" fillId="42" borderId="54" xfId="44" applyNumberFormat="1" applyFont="1" applyFill="1" applyBorder="1" applyAlignment="1" applyProtection="1">
      <alignment horizontal="center"/>
      <protection/>
    </xf>
    <xf numFmtId="38" fontId="20" fillId="42" borderId="19" xfId="44" applyNumberFormat="1" applyFont="1" applyFill="1" applyBorder="1" applyAlignment="1" applyProtection="1">
      <alignment horizontal="center"/>
      <protection/>
    </xf>
    <xf numFmtId="38" fontId="20" fillId="42" borderId="51" xfId="44" applyNumberFormat="1" applyFont="1" applyFill="1" applyBorder="1" applyAlignment="1" applyProtection="1">
      <alignment horizontal="center"/>
      <protection/>
    </xf>
    <xf numFmtId="38" fontId="9" fillId="42" borderId="61" xfId="44" applyNumberFormat="1" applyFont="1" applyFill="1" applyBorder="1" applyAlignment="1" applyProtection="1">
      <alignment horizontal="center"/>
      <protection/>
    </xf>
    <xf numFmtId="38" fontId="9" fillId="42" borderId="44" xfId="44" applyNumberFormat="1" applyFont="1" applyFill="1" applyBorder="1" applyAlignment="1" applyProtection="1">
      <alignment horizontal="center"/>
      <protection/>
    </xf>
    <xf numFmtId="38" fontId="9" fillId="42" borderId="45" xfId="44" applyNumberFormat="1" applyFont="1" applyFill="1" applyBorder="1" applyAlignment="1" applyProtection="1">
      <alignment horizontal="center"/>
      <protection/>
    </xf>
    <xf numFmtId="38" fontId="9" fillId="42" borderId="58" xfId="44" applyNumberFormat="1" applyFont="1" applyFill="1" applyBorder="1" applyAlignment="1" applyProtection="1">
      <alignment horizontal="center"/>
      <protection/>
    </xf>
    <xf numFmtId="38" fontId="9" fillId="42" borderId="46" xfId="44" applyNumberFormat="1" applyFont="1" applyFill="1" applyBorder="1" applyAlignment="1" applyProtection="1">
      <alignment horizontal="center"/>
      <protection/>
    </xf>
    <xf numFmtId="38" fontId="9" fillId="42" borderId="47" xfId="44" applyNumberFormat="1" applyFont="1" applyFill="1" applyBorder="1" applyAlignment="1" applyProtection="1">
      <alignment horizontal="center"/>
      <protection/>
    </xf>
    <xf numFmtId="38" fontId="9" fillId="42" borderId="62" xfId="44" applyNumberFormat="1" applyFont="1" applyFill="1" applyBorder="1" applyAlignment="1" applyProtection="1">
      <alignment horizontal="center"/>
      <protection/>
    </xf>
    <xf numFmtId="38" fontId="9" fillId="42" borderId="55" xfId="44" applyNumberFormat="1" applyFont="1" applyFill="1" applyBorder="1" applyAlignment="1" applyProtection="1">
      <alignment horizontal="center"/>
      <protection/>
    </xf>
    <xf numFmtId="38" fontId="9" fillId="42" borderId="56" xfId="44" applyNumberFormat="1" applyFont="1" applyFill="1" applyBorder="1" applyAlignment="1" applyProtection="1">
      <alignment horizontal="center"/>
      <protection/>
    </xf>
    <xf numFmtId="0" fontId="3" fillId="33" borderId="41" xfId="39" applyFont="1" applyFill="1" applyBorder="1" applyAlignment="1" applyProtection="1">
      <alignment horizontal="center"/>
      <protection/>
    </xf>
    <xf numFmtId="0" fontId="3" fillId="33" borderId="42" xfId="39" applyFont="1" applyFill="1" applyBorder="1" applyAlignment="1" applyProtection="1">
      <alignment horizontal="center"/>
      <protection/>
    </xf>
    <xf numFmtId="0" fontId="3" fillId="33" borderId="43" xfId="39" applyFont="1" applyFill="1" applyBorder="1" applyAlignment="1" applyProtection="1">
      <alignment horizontal="center"/>
      <protection/>
    </xf>
    <xf numFmtId="0" fontId="3" fillId="33" borderId="54" xfId="39" applyFont="1" applyFill="1" applyBorder="1" applyAlignment="1" applyProtection="1">
      <alignment horizontal="center"/>
      <protection/>
    </xf>
    <xf numFmtId="0" fontId="3" fillId="33" borderId="19" xfId="39" applyFont="1" applyFill="1" applyBorder="1" applyAlignment="1" applyProtection="1">
      <alignment horizontal="center"/>
      <protection/>
    </xf>
    <xf numFmtId="0" fontId="3" fillId="33" borderId="51" xfId="39" applyFont="1" applyFill="1" applyBorder="1" applyAlignment="1" applyProtection="1">
      <alignment horizontal="center"/>
      <protection/>
    </xf>
    <xf numFmtId="38" fontId="24" fillId="42" borderId="41" xfId="44" applyNumberFormat="1" applyFont="1" applyFill="1" applyBorder="1" applyAlignment="1" applyProtection="1">
      <alignment horizontal="center"/>
      <protection/>
    </xf>
    <xf numFmtId="38" fontId="24" fillId="42" borderId="42" xfId="44" applyNumberFormat="1" applyFont="1" applyFill="1" applyBorder="1" applyAlignment="1" applyProtection="1">
      <alignment horizontal="center"/>
      <protection/>
    </xf>
    <xf numFmtId="38" fontId="24" fillId="42" borderId="43" xfId="44" applyNumberFormat="1" applyFont="1" applyFill="1" applyBorder="1" applyAlignment="1" applyProtection="1">
      <alignment horizontal="center"/>
      <protection/>
    </xf>
    <xf numFmtId="38" fontId="20" fillId="33" borderId="54" xfId="44" applyNumberFormat="1" applyFont="1" applyFill="1" applyBorder="1" applyAlignment="1" applyProtection="1">
      <alignment horizontal="center"/>
      <protection/>
    </xf>
    <xf numFmtId="38" fontId="20" fillId="33" borderId="19" xfId="44" applyNumberFormat="1" applyFont="1" applyFill="1" applyBorder="1" applyAlignment="1" applyProtection="1">
      <alignment horizontal="center"/>
      <protection/>
    </xf>
    <xf numFmtId="38" fontId="20" fillId="33" borderId="51" xfId="44" applyNumberFormat="1" applyFont="1" applyFill="1" applyBorder="1" applyAlignment="1" applyProtection="1">
      <alignment horizontal="center"/>
      <protection/>
    </xf>
    <xf numFmtId="3" fontId="11" fillId="33" borderId="62" xfId="39" applyNumberFormat="1" applyFont="1" applyFill="1" applyBorder="1" applyAlignment="1" applyProtection="1">
      <alignment horizontal="center"/>
      <protection/>
    </xf>
    <xf numFmtId="3" fontId="11" fillId="33" borderId="55" xfId="39" applyNumberFormat="1" applyFont="1" applyFill="1" applyBorder="1" applyAlignment="1" applyProtection="1">
      <alignment horizontal="center"/>
      <protection/>
    </xf>
    <xf numFmtId="3" fontId="11" fillId="33" borderId="56" xfId="39" applyNumberFormat="1" applyFont="1" applyFill="1" applyBorder="1" applyAlignment="1" applyProtection="1">
      <alignment horizontal="center"/>
      <protection/>
    </xf>
    <xf numFmtId="0" fontId="5" fillId="39" borderId="66" xfId="39" applyFont="1" applyFill="1" applyBorder="1" applyAlignment="1" applyProtection="1">
      <alignment horizontal="left"/>
      <protection/>
    </xf>
    <xf numFmtId="0" fontId="5" fillId="39" borderId="35" xfId="39" applyFont="1" applyFill="1" applyBorder="1" applyAlignment="1" applyProtection="1">
      <alignment horizontal="left"/>
      <protection/>
    </xf>
    <xf numFmtId="0" fontId="5" fillId="39" borderId="36" xfId="39" applyFont="1" applyFill="1" applyBorder="1" applyAlignment="1" applyProtection="1">
      <alignment horizontal="left"/>
      <protection/>
    </xf>
    <xf numFmtId="166" fontId="5" fillId="39" borderId="65" xfId="39" applyNumberFormat="1" applyFont="1" applyFill="1" applyBorder="1" applyAlignment="1" applyProtection="1">
      <alignment horizontal="left"/>
      <protection/>
    </xf>
    <xf numFmtId="166" fontId="5" fillId="39" borderId="37" xfId="39" applyNumberFormat="1" applyFont="1" applyFill="1" applyBorder="1" applyAlignment="1" applyProtection="1">
      <alignment horizontal="left"/>
      <protection/>
    </xf>
    <xf numFmtId="166" fontId="5" fillId="39" borderId="38" xfId="39" applyNumberFormat="1" applyFont="1" applyFill="1" applyBorder="1" applyAlignment="1" applyProtection="1">
      <alignment horizontal="left"/>
      <protection/>
    </xf>
    <xf numFmtId="38" fontId="15" fillId="33" borderId="60" xfId="44" applyNumberFormat="1" applyFont="1" applyFill="1" applyBorder="1" applyAlignment="1" applyProtection="1">
      <alignment horizontal="left"/>
      <protection/>
    </xf>
    <xf numFmtId="38" fontId="15" fillId="33" borderId="29" xfId="44" applyNumberFormat="1" applyFont="1" applyFill="1" applyBorder="1" applyAlignment="1" applyProtection="1">
      <alignment horizontal="left"/>
      <protection/>
    </xf>
    <xf numFmtId="38" fontId="20" fillId="33" borderId="61" xfId="44" applyNumberFormat="1" applyFont="1" applyFill="1" applyBorder="1" applyAlignment="1" applyProtection="1">
      <alignment horizontal="left"/>
      <protection/>
    </xf>
    <xf numFmtId="38" fontId="20" fillId="33" borderId="44" xfId="44" applyNumberFormat="1" applyFont="1" applyFill="1" applyBorder="1" applyAlignment="1" applyProtection="1">
      <alignment horizontal="left"/>
      <protection/>
    </xf>
    <xf numFmtId="38" fontId="20" fillId="33" borderId="45" xfId="44" applyNumberFormat="1" applyFont="1" applyFill="1" applyBorder="1" applyAlignment="1" applyProtection="1">
      <alignment horizontal="left"/>
      <protection/>
    </xf>
    <xf numFmtId="38" fontId="20" fillId="33" borderId="60" xfId="44" applyNumberFormat="1" applyFont="1" applyFill="1" applyBorder="1" applyAlignment="1" applyProtection="1">
      <alignment horizontal="left"/>
      <protection/>
    </xf>
    <xf numFmtId="38" fontId="20" fillId="33" borderId="29" xfId="44" applyNumberFormat="1" applyFont="1" applyFill="1" applyBorder="1" applyAlignment="1" applyProtection="1">
      <alignment horizontal="left"/>
      <protection/>
    </xf>
    <xf numFmtId="0" fontId="168" fillId="26" borderId="0" xfId="39" applyFont="1" applyFill="1" applyBorder="1" applyAlignment="1" applyProtection="1">
      <alignment horizontal="left"/>
      <protection/>
    </xf>
    <xf numFmtId="0" fontId="2" fillId="33" borderId="0" xfId="39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9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62" fillId="39" borderId="101" xfId="0" applyNumberFormat="1" applyFont="1" applyFill="1" applyBorder="1" applyAlignment="1" applyProtection="1" quotePrefix="1">
      <alignment horizontal="center"/>
      <protection/>
    </xf>
    <xf numFmtId="183" fontId="168" fillId="40" borderId="101" xfId="0" applyNumberFormat="1" applyFont="1" applyFill="1" applyBorder="1" applyAlignment="1" applyProtection="1" quotePrefix="1">
      <alignment horizontal="center"/>
      <protection/>
    </xf>
    <xf numFmtId="183" fontId="169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20" fillId="38" borderId="103" xfId="0" applyNumberFormat="1" applyFont="1" applyFill="1" applyBorder="1" applyAlignment="1" applyProtection="1">
      <alignment horizontal="center"/>
      <protection/>
    </xf>
    <xf numFmtId="174" fontId="20" fillId="38" borderId="104" xfId="0" applyNumberFormat="1" applyFont="1" applyFill="1" applyBorder="1" applyAlignment="1" applyProtection="1">
      <alignment horizontal="center"/>
      <protection/>
    </xf>
    <xf numFmtId="174" fontId="170" fillId="38" borderId="103" xfId="0" applyNumberFormat="1" applyFont="1" applyFill="1" applyBorder="1" applyAlignment="1" applyProtection="1">
      <alignment horizontal="center"/>
      <protection/>
    </xf>
    <xf numFmtId="174" fontId="170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3" fillId="33" borderId="55" xfId="0" applyNumberFormat="1" applyFont="1" applyFill="1" applyBorder="1" applyAlignment="1" applyProtection="1">
      <alignment/>
      <protection/>
    </xf>
    <xf numFmtId="0" fontId="53" fillId="33" borderId="55" xfId="0" applyFont="1" applyFill="1" applyBorder="1" applyAlignment="1" applyProtection="1">
      <alignment/>
      <protection/>
    </xf>
    <xf numFmtId="166" fontId="171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2" fillId="42" borderId="107" xfId="0" applyNumberFormat="1" applyFont="1" applyFill="1" applyBorder="1" applyAlignment="1" applyProtection="1">
      <alignment/>
      <protection/>
    </xf>
    <xf numFmtId="176" fontId="32" fillId="42" borderId="91" xfId="0" applyNumberFormat="1" applyFont="1" applyFill="1" applyBorder="1" applyAlignment="1" applyProtection="1">
      <alignment/>
      <protection/>
    </xf>
    <xf numFmtId="176" fontId="32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2" fillId="42" borderId="110" xfId="0" applyNumberFormat="1" applyFont="1" applyFill="1" applyBorder="1" applyAlignment="1" applyProtection="1">
      <alignment/>
      <protection/>
    </xf>
    <xf numFmtId="176" fontId="12" fillId="42" borderId="109" xfId="39" applyNumberFormat="1" applyFont="1" applyFill="1" applyBorder="1" applyAlignment="1" applyProtection="1">
      <alignment/>
      <protection/>
    </xf>
    <xf numFmtId="0" fontId="172" fillId="47" borderId="0" xfId="40" applyFont="1" applyFill="1" applyBorder="1" applyAlignment="1" applyProtection="1">
      <alignment horizontal="center"/>
      <protection/>
    </xf>
    <xf numFmtId="166" fontId="171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43" applyFont="1" applyFill="1" applyBorder="1" applyAlignment="1" applyProtection="1">
      <alignment horizontal="center"/>
      <protection/>
    </xf>
    <xf numFmtId="0" fontId="14" fillId="0" borderId="0" xfId="43" applyFont="1" applyFill="1" applyProtection="1">
      <alignment/>
      <protection/>
    </xf>
    <xf numFmtId="38" fontId="20" fillId="43" borderId="0" xfId="44" applyNumberFormat="1" applyFont="1" applyFill="1" applyBorder="1" applyAlignment="1" applyProtection="1">
      <alignment/>
      <protection/>
    </xf>
    <xf numFmtId="0" fontId="173" fillId="35" borderId="19" xfId="43" applyFont="1" applyFill="1" applyBorder="1" applyAlignment="1" applyProtection="1">
      <alignment/>
      <protection/>
    </xf>
    <xf numFmtId="0" fontId="14" fillId="26" borderId="0" xfId="43" applyFont="1" applyFill="1" applyProtection="1">
      <alignment/>
      <protection/>
    </xf>
    <xf numFmtId="0" fontId="173" fillId="35" borderId="0" xfId="43" applyFont="1" applyFill="1" applyBorder="1" applyAlignment="1" applyProtection="1">
      <alignment/>
      <protection/>
    </xf>
    <xf numFmtId="0" fontId="172" fillId="33" borderId="0" xfId="40" applyFont="1" applyFill="1" applyBorder="1" applyAlignment="1" applyProtection="1">
      <alignment horizontal="center"/>
      <protection/>
    </xf>
    <xf numFmtId="164" fontId="57" fillId="49" borderId="26" xfId="43" applyNumberFormat="1" applyFont="1" applyFill="1" applyBorder="1" applyAlignment="1" applyProtection="1">
      <alignment horizontal="center" vertical="center"/>
      <protection locked="0"/>
    </xf>
    <xf numFmtId="166" fontId="159" fillId="26" borderId="0" xfId="44" applyNumberFormat="1" applyFont="1" applyFill="1" applyAlignment="1" applyProtection="1">
      <alignment/>
      <protection/>
    </xf>
    <xf numFmtId="0" fontId="158" fillId="35" borderId="0" xfId="43" applyFont="1" applyFill="1" applyBorder="1" applyProtection="1">
      <alignment/>
      <protection/>
    </xf>
    <xf numFmtId="0" fontId="174" fillId="35" borderId="0" xfId="43" applyFont="1" applyFill="1" applyBorder="1" applyProtection="1">
      <alignment/>
      <protection/>
    </xf>
    <xf numFmtId="0" fontId="174" fillId="35" borderId="0" xfId="43" applyFont="1" applyFill="1" applyProtection="1">
      <alignment/>
      <protection/>
    </xf>
    <xf numFmtId="172" fontId="175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3" applyFont="1" applyFill="1" applyBorder="1" applyProtection="1">
      <alignment/>
      <protection/>
    </xf>
    <xf numFmtId="0" fontId="21" fillId="36" borderId="19" xfId="43" applyFont="1" applyFill="1" applyBorder="1" applyAlignment="1" applyProtection="1">
      <alignment/>
      <protection/>
    </xf>
    <xf numFmtId="0" fontId="18" fillId="36" borderId="0" xfId="43" applyFont="1" applyFill="1" applyProtection="1">
      <alignment/>
      <protection/>
    </xf>
    <xf numFmtId="164" fontId="13" fillId="36" borderId="26" xfId="43" applyNumberFormat="1" applyFont="1" applyFill="1" applyBorder="1" applyAlignment="1" applyProtection="1">
      <alignment horizontal="center" vertical="center"/>
      <protection/>
    </xf>
    <xf numFmtId="0" fontId="14" fillId="36" borderId="0" xfId="43" applyFont="1" applyFill="1" applyBorder="1" applyAlignment="1" applyProtection="1">
      <alignment horizontal="center"/>
      <protection/>
    </xf>
    <xf numFmtId="0" fontId="21" fillId="36" borderId="0" xfId="43" applyFont="1" applyFill="1" applyBorder="1" applyAlignment="1" applyProtection="1">
      <alignment/>
      <protection/>
    </xf>
    <xf numFmtId="0" fontId="14" fillId="33" borderId="0" xfId="43" applyFont="1" applyFill="1" applyProtection="1">
      <alignment/>
      <protection/>
    </xf>
    <xf numFmtId="0" fontId="18" fillId="36" borderId="0" xfId="43" applyFont="1" applyFill="1" applyBorder="1" applyProtection="1">
      <alignment/>
      <protection/>
    </xf>
    <xf numFmtId="166" fontId="8" fillId="33" borderId="0" xfId="4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9" applyFont="1" applyFill="1" applyBorder="1" applyAlignment="1" applyProtection="1">
      <alignment horizontal="left"/>
      <protection/>
    </xf>
    <xf numFmtId="164" fontId="176" fillId="33" borderId="26" xfId="43" applyNumberFormat="1" applyFont="1" applyFill="1" applyBorder="1" applyAlignment="1" applyProtection="1">
      <alignment horizontal="center" vertical="center"/>
      <protection/>
    </xf>
    <xf numFmtId="164" fontId="177" fillId="33" borderId="26" xfId="43" applyNumberFormat="1" applyFont="1" applyFill="1" applyBorder="1" applyAlignment="1" applyProtection="1">
      <alignment horizontal="center" vertical="center"/>
      <protection/>
    </xf>
    <xf numFmtId="0" fontId="9" fillId="33" borderId="26" xfId="43" applyNumberFormat="1" applyFont="1" applyFill="1" applyBorder="1" applyAlignment="1" applyProtection="1">
      <alignment horizontal="center" vertical="center"/>
      <protection/>
    </xf>
    <xf numFmtId="0" fontId="9" fillId="38" borderId="26" xfId="43" applyNumberFormat="1" applyFont="1" applyFill="1" applyBorder="1" applyAlignment="1" applyProtection="1">
      <alignment horizontal="center" vertical="center"/>
      <protection locked="0"/>
    </xf>
    <xf numFmtId="38" fontId="17" fillId="33" borderId="59" xfId="44" applyNumberFormat="1" applyFont="1" applyFill="1" applyBorder="1" applyAlignment="1" applyProtection="1">
      <alignment/>
      <protection/>
    </xf>
    <xf numFmtId="38" fontId="17" fillId="33" borderId="58" xfId="44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4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4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8" fillId="33" borderId="70" xfId="0" applyNumberFormat="1" applyFont="1" applyFill="1" applyBorder="1" applyAlignment="1" applyProtection="1" quotePrefix="1">
      <alignment/>
      <protection/>
    </xf>
    <xf numFmtId="166" fontId="179" fillId="33" borderId="70" xfId="0" applyNumberFormat="1" applyFont="1" applyFill="1" applyBorder="1" applyAlignment="1" applyProtection="1" quotePrefix="1">
      <alignment/>
      <protection/>
    </xf>
    <xf numFmtId="166" fontId="17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5" xfId="0" applyNumberFormat="1" applyFont="1" applyFill="1" applyBorder="1" applyAlignment="1" applyProtection="1" quotePrefix="1">
      <alignment/>
      <protection/>
    </xf>
    <xf numFmtId="166" fontId="178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8" fillId="26" borderId="115" xfId="0" applyNumberFormat="1" applyFont="1" applyFill="1" applyBorder="1" applyAlignment="1" applyProtection="1" quotePrefix="1">
      <alignment/>
      <protection/>
    </xf>
    <xf numFmtId="166" fontId="179" fillId="26" borderId="31" xfId="0" applyNumberFormat="1" applyFont="1" applyFill="1" applyBorder="1" applyAlignment="1" applyProtection="1" quotePrefix="1">
      <alignment/>
      <protection/>
    </xf>
    <xf numFmtId="166" fontId="178" fillId="33" borderId="85" xfId="0" applyNumberFormat="1" applyFont="1" applyFill="1" applyBorder="1" applyAlignment="1" applyProtection="1" quotePrefix="1">
      <alignment/>
      <protection/>
    </xf>
    <xf numFmtId="166" fontId="179" fillId="33" borderId="86" xfId="0" applyNumberFormat="1" applyFont="1" applyFill="1" applyBorder="1" applyAlignment="1" applyProtection="1" quotePrefix="1">
      <alignment/>
      <protection/>
    </xf>
    <xf numFmtId="166" fontId="179" fillId="33" borderId="31" xfId="0" applyNumberFormat="1" applyFont="1" applyFill="1" applyBorder="1" applyAlignment="1" applyProtection="1" quotePrefix="1">
      <alignment/>
      <protection/>
    </xf>
    <xf numFmtId="0" fontId="33" fillId="33" borderId="116" xfId="43" applyFont="1" applyFill="1" applyBorder="1" applyProtection="1">
      <alignment/>
      <protection/>
    </xf>
    <xf numFmtId="0" fontId="33" fillId="33" borderId="42" xfId="43" applyFont="1" applyFill="1" applyBorder="1" applyProtection="1">
      <alignment/>
      <protection/>
    </xf>
    <xf numFmtId="0" fontId="33" fillId="33" borderId="28" xfId="43" applyFont="1" applyFill="1" applyBorder="1" applyProtection="1">
      <alignment/>
      <protection/>
    </xf>
    <xf numFmtId="174" fontId="37" fillId="50" borderId="117" xfId="0" applyNumberFormat="1" applyFont="1" applyFill="1" applyBorder="1" applyAlignment="1" applyProtection="1">
      <alignment horizontal="center"/>
      <protection/>
    </xf>
    <xf numFmtId="174" fontId="38" fillId="41" borderId="117" xfId="0" applyNumberFormat="1" applyFont="1" applyFill="1" applyBorder="1" applyAlignment="1" applyProtection="1">
      <alignment horizontal="center"/>
      <protection/>
    </xf>
    <xf numFmtId="174" fontId="180" fillId="50" borderId="117" xfId="0" applyNumberFormat="1" applyFont="1" applyFill="1" applyBorder="1" applyAlignment="1" applyProtection="1">
      <alignment horizontal="center"/>
      <protection/>
    </xf>
    <xf numFmtId="174" fontId="181" fillId="4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38" fillId="51" borderId="117" xfId="0" applyNumberFormat="1" applyFont="1" applyFill="1" applyBorder="1" applyAlignment="1" applyProtection="1">
      <alignment horizontal="center"/>
      <protection/>
    </xf>
    <xf numFmtId="174" fontId="182" fillId="51" borderId="117" xfId="0" applyNumberFormat="1" applyFont="1" applyFill="1" applyBorder="1" applyAlignment="1" applyProtection="1">
      <alignment horizontal="center"/>
      <protection/>
    </xf>
    <xf numFmtId="174" fontId="181" fillId="51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38" fillId="52" borderId="117" xfId="0" applyNumberFormat="1" applyFont="1" applyFill="1" applyBorder="1" applyAlignment="1" applyProtection="1">
      <alignment horizontal="center"/>
      <protection/>
    </xf>
    <xf numFmtId="174" fontId="183" fillId="52" borderId="117" xfId="0" applyNumberFormat="1" applyFont="1" applyFill="1" applyBorder="1" applyAlignment="1" applyProtection="1">
      <alignment horizontal="center"/>
      <protection/>
    </xf>
    <xf numFmtId="174" fontId="184" fillId="52" borderId="117" xfId="0" applyNumberFormat="1" applyFont="1" applyFill="1" applyBorder="1" applyAlignment="1" applyProtection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174" fontId="20" fillId="38" borderId="119" xfId="0" applyNumberFormat="1" applyFont="1" applyFill="1" applyBorder="1" applyAlignment="1" applyProtection="1">
      <alignment horizontal="center"/>
      <protection/>
    </xf>
    <xf numFmtId="174" fontId="170" fillId="38" borderId="118" xfId="0" applyNumberFormat="1" applyFont="1" applyFill="1" applyBorder="1" applyAlignment="1" applyProtection="1">
      <alignment horizontal="center"/>
      <protection/>
    </xf>
    <xf numFmtId="174" fontId="170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32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2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4" applyNumberFormat="1" applyFont="1" applyFill="1" applyBorder="1" applyAlignment="1" applyProtection="1">
      <alignment/>
      <protection/>
    </xf>
    <xf numFmtId="38" fontId="9" fillId="42" borderId="43" xfId="44" applyNumberFormat="1" applyFont="1" applyFill="1" applyBorder="1" applyAlignment="1" applyProtection="1">
      <alignment/>
      <protection/>
    </xf>
    <xf numFmtId="38" fontId="185" fillId="42" borderId="41" xfId="44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2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2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2" fillId="42" borderId="10" xfId="0" applyNumberFormat="1" applyFont="1" applyFill="1" applyBorder="1" applyAlignment="1" applyProtection="1">
      <alignment/>
      <protection locked="0"/>
    </xf>
    <xf numFmtId="166" fontId="171" fillId="26" borderId="0" xfId="0" applyNumberFormat="1" applyFont="1" applyFill="1" applyBorder="1" applyAlignment="1" applyProtection="1" quotePrefix="1">
      <alignment horizontal="center"/>
      <protection/>
    </xf>
    <xf numFmtId="166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40" applyFont="1" applyFill="1" applyBorder="1" applyAlignment="1" applyProtection="1">
      <alignment horizontal="center"/>
      <protection/>
    </xf>
    <xf numFmtId="38" fontId="15" fillId="33" borderId="54" xfId="44" applyNumberFormat="1" applyFont="1" applyFill="1" applyBorder="1" applyAlignment="1" applyProtection="1">
      <alignment/>
      <protection/>
    </xf>
    <xf numFmtId="38" fontId="15" fillId="33" borderId="19" xfId="44" applyNumberFormat="1" applyFont="1" applyFill="1" applyBorder="1" applyAlignment="1" applyProtection="1">
      <alignment/>
      <protection/>
    </xf>
    <xf numFmtId="38" fontId="15" fillId="33" borderId="51" xfId="44" applyNumberFormat="1" applyFont="1" applyFill="1" applyBorder="1" applyAlignment="1" applyProtection="1">
      <alignment/>
      <protection/>
    </xf>
    <xf numFmtId="38" fontId="15" fillId="33" borderId="54" xfId="44" applyNumberFormat="1" applyFont="1" applyFill="1" applyBorder="1" applyAlignment="1" applyProtection="1">
      <alignment horizontal="left"/>
      <protection/>
    </xf>
    <xf numFmtId="38" fontId="15" fillId="33" borderId="19" xfId="44" applyNumberFormat="1" applyFont="1" applyFill="1" applyBorder="1" applyAlignment="1" applyProtection="1">
      <alignment horizontal="left"/>
      <protection/>
    </xf>
    <xf numFmtId="38" fontId="15" fillId="33" borderId="51" xfId="44" applyNumberFormat="1" applyFont="1" applyFill="1" applyBorder="1" applyAlignment="1" applyProtection="1">
      <alignment horizontal="left"/>
      <protection/>
    </xf>
    <xf numFmtId="38" fontId="20" fillId="26" borderId="54" xfId="44" applyNumberFormat="1" applyFont="1" applyFill="1" applyBorder="1" applyAlignment="1" applyProtection="1">
      <alignment/>
      <protection/>
    </xf>
    <xf numFmtId="38" fontId="20" fillId="26" borderId="19" xfId="44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20" fillId="26" borderId="115" xfId="44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9" applyFont="1" applyFill="1" applyAlignment="1" applyProtection="1">
      <alignment horizontal="center"/>
      <protection/>
    </xf>
    <xf numFmtId="0" fontId="158" fillId="38" borderId="0" xfId="34" applyFont="1" applyFill="1" applyBorder="1" quotePrefix="1">
      <alignment/>
      <protection/>
    </xf>
    <xf numFmtId="187" fontId="24" fillId="33" borderId="0" xfId="35" applyNumberFormat="1" applyFont="1" applyFill="1" applyBorder="1" applyAlignment="1">
      <alignment/>
      <protection/>
    </xf>
    <xf numFmtId="189" fontId="24" fillId="26" borderId="68" xfId="35" applyNumberFormat="1" applyFont="1" applyFill="1" applyBorder="1" applyAlignment="1">
      <alignment/>
      <protection/>
    </xf>
    <xf numFmtId="189" fontId="24" fillId="26" borderId="18" xfId="35" applyNumberFormat="1" applyFont="1" applyFill="1" applyBorder="1" applyAlignment="1">
      <alignment/>
      <protection/>
    </xf>
    <xf numFmtId="189" fontId="24" fillId="26" borderId="21" xfId="35" applyNumberFormat="1" applyFont="1" applyFill="1" applyBorder="1" applyAlignment="1">
      <alignment/>
      <protection/>
    </xf>
    <xf numFmtId="189" fontId="24" fillId="44" borderId="68" xfId="35" applyNumberFormat="1" applyFont="1" applyFill="1" applyBorder="1" applyAlignment="1">
      <alignment/>
      <protection/>
    </xf>
    <xf numFmtId="189" fontId="24" fillId="44" borderId="18" xfId="35" applyNumberFormat="1" applyFont="1" applyFill="1" applyBorder="1" applyAlignment="1">
      <alignment/>
      <protection/>
    </xf>
    <xf numFmtId="189" fontId="24" fillId="44" borderId="21" xfId="35" applyNumberFormat="1" applyFont="1" applyFill="1" applyBorder="1" applyAlignment="1">
      <alignment/>
      <protection/>
    </xf>
    <xf numFmtId="193" fontId="24" fillId="33" borderId="0" xfId="34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4" applyNumberFormat="1" applyFont="1" applyFill="1" applyBorder="1" applyAlignment="1" applyProtection="1">
      <alignment/>
      <protection/>
    </xf>
    <xf numFmtId="38" fontId="9" fillId="33" borderId="42" xfId="44" applyNumberFormat="1" applyFont="1" applyFill="1" applyBorder="1" applyAlignment="1" applyProtection="1">
      <alignment/>
      <protection/>
    </xf>
    <xf numFmtId="38" fontId="9" fillId="33" borderId="28" xfId="44" applyNumberFormat="1" applyFont="1" applyFill="1" applyBorder="1" applyAlignment="1" applyProtection="1">
      <alignment/>
      <protection/>
    </xf>
    <xf numFmtId="172" fontId="186" fillId="39" borderId="26" xfId="0" applyNumberFormat="1" applyFont="1" applyFill="1" applyBorder="1" applyAlignment="1" applyProtection="1">
      <alignment horizontal="center"/>
      <protection/>
    </xf>
    <xf numFmtId="172" fontId="187" fillId="39" borderId="26" xfId="0" applyNumberFormat="1" applyFont="1" applyFill="1" applyBorder="1" applyAlignment="1" applyProtection="1">
      <alignment horizontal="center"/>
      <protection/>
    </xf>
    <xf numFmtId="183" fontId="162" fillId="39" borderId="26" xfId="0" applyNumberFormat="1" applyFont="1" applyFill="1" applyBorder="1" applyAlignment="1" applyProtection="1" quotePrefix="1">
      <alignment horizontal="center"/>
      <protection/>
    </xf>
    <xf numFmtId="171" fontId="163" fillId="40" borderId="26" xfId="0" applyNumberFormat="1" applyFont="1" applyFill="1" applyBorder="1" applyAlignment="1" applyProtection="1" quotePrefix="1">
      <alignment horizontal="center"/>
      <protection/>
    </xf>
    <xf numFmtId="183" fontId="168" fillId="40" borderId="26" xfId="0" applyNumberFormat="1" applyFont="1" applyFill="1" applyBorder="1" applyAlignment="1" applyProtection="1" quotePrefix="1">
      <alignment horizontal="center"/>
      <protection/>
    </xf>
    <xf numFmtId="171" fontId="168" fillId="40" borderId="26" xfId="0" applyNumberFormat="1" applyFont="1" applyFill="1" applyBorder="1" applyAlignment="1" applyProtection="1" quotePrefix="1">
      <alignment horizontal="center"/>
      <protection/>
    </xf>
    <xf numFmtId="171" fontId="175" fillId="48" borderId="26" xfId="0" applyNumberFormat="1" applyFont="1" applyFill="1" applyBorder="1" applyAlignment="1" applyProtection="1" quotePrefix="1">
      <alignment horizontal="center"/>
      <protection/>
    </xf>
    <xf numFmtId="183" fontId="169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8" fillId="47" borderId="27" xfId="44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2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202" fontId="24" fillId="33" borderId="0" xfId="35" applyNumberFormat="1" applyFont="1" applyFill="1" applyBorder="1" applyAlignment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1" fontId="24" fillId="33" borderId="0" xfId="34" applyNumberFormat="1" applyFont="1" applyFill="1" applyBorder="1" applyAlignment="1">
      <alignment/>
      <protection/>
    </xf>
    <xf numFmtId="187" fontId="19" fillId="54" borderId="19" xfId="35" applyNumberFormat="1" applyFont="1" applyFill="1" applyBorder="1" applyAlignment="1">
      <alignment/>
      <protection/>
    </xf>
    <xf numFmtId="187" fontId="19" fillId="54" borderId="68" xfId="35" applyNumberFormat="1" applyFont="1" applyFill="1" applyBorder="1" applyAlignment="1">
      <alignment/>
      <protection/>
    </xf>
    <xf numFmtId="187" fontId="19" fillId="54" borderId="20" xfId="35" applyNumberFormat="1" applyFont="1" applyFill="1" applyBorder="1" applyAlignment="1">
      <alignment/>
      <protection/>
    </xf>
    <xf numFmtId="187" fontId="19" fillId="54" borderId="21" xfId="35" applyNumberFormat="1" applyFont="1" applyFill="1" applyBorder="1" applyAlignment="1">
      <alignment/>
      <protection/>
    </xf>
    <xf numFmtId="0" fontId="8" fillId="54" borderId="67" xfId="34" applyFont="1" applyFill="1" applyBorder="1" quotePrefix="1">
      <alignment/>
      <protection/>
    </xf>
    <xf numFmtId="0" fontId="8" fillId="54" borderId="19" xfId="34" applyFont="1" applyFill="1" applyBorder="1">
      <alignment/>
      <protection/>
    </xf>
    <xf numFmtId="0" fontId="8" fillId="54" borderId="25" xfId="34" applyFont="1" applyFill="1" applyBorder="1" quotePrefix="1">
      <alignment/>
      <protection/>
    </xf>
    <xf numFmtId="0" fontId="8" fillId="54" borderId="20" xfId="34" applyFont="1" applyFill="1" applyBorder="1">
      <alignment/>
      <protection/>
    </xf>
    <xf numFmtId="203" fontId="189" fillId="39" borderId="101" xfId="0" applyNumberFormat="1" applyFont="1" applyFill="1" applyBorder="1" applyAlignment="1" applyProtection="1" quotePrefix="1">
      <alignment horizontal="center"/>
      <protection/>
    </xf>
    <xf numFmtId="203" fontId="163" fillId="40" borderId="101" xfId="0" applyNumberFormat="1" applyFont="1" applyFill="1" applyBorder="1" applyAlignment="1" applyProtection="1" quotePrefix="1">
      <alignment horizontal="center"/>
      <protection/>
    </xf>
    <xf numFmtId="203" fontId="175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90" fillId="26" borderId="44" xfId="0" applyNumberFormat="1" applyFont="1" applyFill="1" applyBorder="1" applyAlignment="1" applyProtection="1">
      <alignment horizontal="center"/>
      <protection locked="0"/>
    </xf>
    <xf numFmtId="203" fontId="189" fillId="39" borderId="26" xfId="0" applyNumberFormat="1" applyFont="1" applyFill="1" applyBorder="1" applyAlignment="1" applyProtection="1">
      <alignment horizontal="center"/>
      <protection/>
    </xf>
    <xf numFmtId="203" fontId="163" fillId="40" borderId="26" xfId="0" applyNumberFormat="1" applyFont="1" applyFill="1" applyBorder="1" applyAlignment="1" applyProtection="1" quotePrefix="1">
      <alignment horizontal="center"/>
      <protection/>
    </xf>
    <xf numFmtId="203" fontId="175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91" fillId="33" borderId="44" xfId="0" applyNumberFormat="1" applyFont="1" applyFill="1" applyBorder="1" applyAlignment="1" applyProtection="1">
      <alignment horizontal="center"/>
      <protection/>
    </xf>
    <xf numFmtId="192" fontId="24" fillId="33" borderId="0" xfId="34" applyNumberFormat="1" applyFont="1" applyFill="1" applyBorder="1" applyAlignment="1">
      <alignment horizontal="center"/>
      <protection/>
    </xf>
    <xf numFmtId="171" fontId="24" fillId="26" borderId="0" xfId="34" applyNumberFormat="1" applyFont="1" applyFill="1" applyBorder="1" applyAlignment="1">
      <alignment horizontal="center"/>
      <protection/>
    </xf>
    <xf numFmtId="0" fontId="9" fillId="37" borderId="0" xfId="34" applyFont="1" applyFill="1" applyProtection="1">
      <alignment/>
      <protection/>
    </xf>
    <xf numFmtId="0" fontId="20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 applyProtection="1">
      <alignment vertical="center"/>
      <protection/>
    </xf>
    <xf numFmtId="0" fontId="20" fillId="37" borderId="0" xfId="34" applyFont="1" applyFill="1" applyBorder="1" applyAlignment="1">
      <alignment horizontal="center" vertical="center"/>
      <protection/>
    </xf>
    <xf numFmtId="4" fontId="9" fillId="37" borderId="0" xfId="34" applyNumberFormat="1" applyFont="1" applyFill="1" applyAlignment="1" applyProtection="1">
      <alignment vertical="center"/>
      <protection/>
    </xf>
    <xf numFmtId="4" fontId="9" fillId="0" borderId="0" xfId="34" applyNumberFormat="1" applyFont="1" applyFill="1" applyAlignment="1" applyProtection="1">
      <alignment vertical="center"/>
      <protection/>
    </xf>
    <xf numFmtId="0" fontId="9" fillId="0" borderId="0" xfId="34" applyFont="1" applyFill="1" applyBorder="1" applyAlignment="1" applyProtection="1">
      <alignment vertical="center"/>
      <protection/>
    </xf>
    <xf numFmtId="0" fontId="9" fillId="0" borderId="0" xfId="34" applyFont="1" applyFill="1" applyProtection="1">
      <alignment/>
      <protection/>
    </xf>
    <xf numFmtId="0" fontId="20" fillId="0" borderId="0" xfId="34" applyFont="1" applyFill="1" applyBorder="1" applyAlignment="1" applyProtection="1">
      <alignment horizontal="center" vertical="center"/>
      <protection/>
    </xf>
    <xf numFmtId="0" fontId="20" fillId="52" borderId="130" xfId="34" applyFont="1" applyFill="1" applyBorder="1">
      <alignment/>
      <protection/>
    </xf>
    <xf numFmtId="0" fontId="9" fillId="52" borderId="131" xfId="34" applyFont="1" applyFill="1" applyBorder="1">
      <alignment/>
      <protection/>
    </xf>
    <xf numFmtId="0" fontId="9" fillId="52" borderId="13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left"/>
      <protection/>
    </xf>
    <xf numFmtId="168" fontId="26" fillId="44" borderId="0" xfId="34" applyNumberFormat="1" applyFont="1" applyFill="1" applyBorder="1" applyAlignment="1">
      <alignment horizontal="center"/>
      <protection/>
    </xf>
    <xf numFmtId="171" fontId="26" fillId="44" borderId="0" xfId="34" applyNumberFormat="1" applyFont="1" applyFill="1" applyBorder="1" applyAlignment="1">
      <alignment horizontal="center"/>
      <protection/>
    </xf>
    <xf numFmtId="168" fontId="24" fillId="33" borderId="0" xfId="34" applyNumberFormat="1" applyFont="1" applyFill="1" applyBorder="1" applyAlignment="1">
      <alignment/>
      <protection/>
    </xf>
    <xf numFmtId="0" fontId="9" fillId="33" borderId="0" xfId="34" applyFont="1" applyFill="1">
      <alignment/>
      <protection/>
    </xf>
    <xf numFmtId="171" fontId="24" fillId="44" borderId="0" xfId="34" applyNumberFormat="1" applyFont="1" applyFill="1" applyBorder="1" applyAlignment="1">
      <alignment horizontal="center"/>
      <protection/>
    </xf>
    <xf numFmtId="171" fontId="9" fillId="33" borderId="0" xfId="34" applyNumberFormat="1" applyFont="1" applyFill="1" applyBorder="1" applyAlignment="1">
      <alignment/>
      <protection/>
    </xf>
    <xf numFmtId="0" fontId="9" fillId="38" borderId="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 horizontal="left"/>
      <protection/>
    </xf>
    <xf numFmtId="0" fontId="9" fillId="26" borderId="67" xfId="34" applyFont="1" applyFill="1" applyBorder="1" quotePrefix="1">
      <alignment/>
      <protection/>
    </xf>
    <xf numFmtId="0" fontId="9" fillId="26" borderId="19" xfId="34" applyFont="1" applyFill="1" applyBorder="1" quotePrefix="1">
      <alignment/>
      <protection/>
    </xf>
    <xf numFmtId="0" fontId="9" fillId="26" borderId="17" xfId="34" applyFont="1" applyFill="1" applyBorder="1" quotePrefix="1">
      <alignment/>
      <protection/>
    </xf>
    <xf numFmtId="0" fontId="9" fillId="26" borderId="0" xfId="34" applyFont="1" applyFill="1" applyBorder="1" quotePrefix="1">
      <alignment/>
      <protection/>
    </xf>
    <xf numFmtId="0" fontId="9" fillId="26" borderId="25" xfId="34" applyFont="1" applyFill="1" applyBorder="1" quotePrefix="1">
      <alignment/>
      <protection/>
    </xf>
    <xf numFmtId="0" fontId="9" fillId="26" borderId="20" xfId="34" applyFont="1" applyFill="1" applyBorder="1" quotePrefix="1">
      <alignment/>
      <protection/>
    </xf>
    <xf numFmtId="0" fontId="9" fillId="44" borderId="67" xfId="34" applyFont="1" applyFill="1" applyBorder="1" quotePrefix="1">
      <alignment/>
      <protection/>
    </xf>
    <xf numFmtId="0" fontId="9" fillId="44" borderId="19" xfId="34" applyFont="1" applyFill="1" applyBorder="1" quotePrefix="1">
      <alignment/>
      <protection/>
    </xf>
    <xf numFmtId="0" fontId="9" fillId="44" borderId="17" xfId="34" applyFont="1" applyFill="1" applyBorder="1" quotePrefix="1">
      <alignment/>
      <protection/>
    </xf>
    <xf numFmtId="0" fontId="9" fillId="44" borderId="0" xfId="34" applyFont="1" applyFill="1" applyBorder="1" quotePrefix="1">
      <alignment/>
      <protection/>
    </xf>
    <xf numFmtId="0" fontId="9" fillId="44" borderId="25" xfId="34" applyFont="1" applyFill="1" applyBorder="1" quotePrefix="1">
      <alignment/>
      <protection/>
    </xf>
    <xf numFmtId="0" fontId="9" fillId="44" borderId="2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/>
      <protection/>
    </xf>
    <xf numFmtId="0" fontId="20" fillId="26" borderId="67" xfId="34" applyFont="1" applyFill="1" applyBorder="1">
      <alignment/>
      <protection/>
    </xf>
    <xf numFmtId="170" fontId="19" fillId="26" borderId="68" xfId="34" applyNumberFormat="1" applyFont="1" applyFill="1" applyBorder="1" applyAlignment="1">
      <alignment horizontal="center"/>
      <protection/>
    </xf>
    <xf numFmtId="170" fontId="19" fillId="33" borderId="0" xfId="34" applyNumberFormat="1" applyFont="1" applyFill="1" applyBorder="1" applyAlignment="1">
      <alignment horizontal="center"/>
      <protection/>
    </xf>
    <xf numFmtId="0" fontId="20" fillId="26" borderId="25" xfId="34" applyFont="1" applyFill="1" applyBorder="1">
      <alignment/>
      <protection/>
    </xf>
    <xf numFmtId="169" fontId="24" fillId="33" borderId="0" xfId="34" applyNumberFormat="1" applyFont="1" applyFill="1" applyBorder="1" applyAlignment="1">
      <alignment/>
      <protection/>
    </xf>
    <xf numFmtId="170" fontId="24" fillId="38" borderId="0" xfId="34" applyNumberFormat="1" applyFont="1" applyFill="1" applyBorder="1" applyAlignment="1">
      <alignment/>
      <protection/>
    </xf>
    <xf numFmtId="202" fontId="24" fillId="33" borderId="0" xfId="35" applyNumberFormat="1" applyFont="1" applyFill="1" applyBorder="1" applyAlignment="1">
      <alignment/>
      <protection/>
    </xf>
    <xf numFmtId="0" fontId="9" fillId="26" borderId="67" xfId="34" applyFont="1" applyFill="1" applyBorder="1">
      <alignment/>
      <protection/>
    </xf>
    <xf numFmtId="171" fontId="9" fillId="26" borderId="19" xfId="34" applyNumberFormat="1" applyFont="1" applyFill="1" applyBorder="1" applyAlignment="1">
      <alignment horizontal="left"/>
      <protection/>
    </xf>
    <xf numFmtId="171" fontId="9" fillId="26" borderId="68" xfId="34" applyNumberFormat="1" applyFont="1" applyFill="1" applyBorder="1" applyAlignment="1">
      <alignment horizontal="left"/>
      <protection/>
    </xf>
    <xf numFmtId="0" fontId="9" fillId="26" borderId="17" xfId="34" applyFont="1" applyFill="1" applyBorder="1">
      <alignment/>
      <protection/>
    </xf>
    <xf numFmtId="168" fontId="24" fillId="26" borderId="0" xfId="34" applyNumberFormat="1" applyFont="1" applyFill="1" applyBorder="1" applyAlignment="1">
      <alignment horizontal="center"/>
      <protection/>
    </xf>
    <xf numFmtId="0" fontId="9" fillId="26" borderId="18" xfId="34" applyFont="1" applyFill="1" applyBorder="1">
      <alignment/>
      <protection/>
    </xf>
    <xf numFmtId="169" fontId="24" fillId="26" borderId="0" xfId="34" applyNumberFormat="1" applyFont="1" applyFill="1" applyBorder="1">
      <alignment/>
      <protection/>
    </xf>
    <xf numFmtId="0" fontId="9" fillId="26" borderId="25" xfId="34" applyFont="1" applyFill="1" applyBorder="1">
      <alignment/>
      <protection/>
    </xf>
    <xf numFmtId="169" fontId="24" fillId="26" borderId="20" xfId="34" applyNumberFormat="1" applyFont="1" applyFill="1" applyBorder="1">
      <alignment/>
      <protection/>
    </xf>
    <xf numFmtId="168" fontId="24" fillId="26" borderId="20" xfId="34" applyNumberFormat="1" applyFont="1" applyFill="1" applyBorder="1" applyAlignment="1">
      <alignment horizontal="left"/>
      <protection/>
    </xf>
    <xf numFmtId="192" fontId="24" fillId="33" borderId="0" xfId="34" applyNumberFormat="1" applyFont="1" applyFill="1" applyBorder="1" applyAlignment="1">
      <alignment horizontal="center"/>
      <protection/>
    </xf>
    <xf numFmtId="194" fontId="58" fillId="26" borderId="19" xfId="35" applyNumberFormat="1" applyFont="1" applyFill="1" applyBorder="1" applyAlignment="1">
      <alignment horizontal="center"/>
      <protection/>
    </xf>
    <xf numFmtId="171" fontId="24" fillId="26" borderId="0" xfId="34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center"/>
      <protection/>
    </xf>
    <xf numFmtId="190" fontId="58" fillId="44" borderId="0" xfId="35" applyNumberFormat="1" applyFont="1" applyFill="1" applyBorder="1" applyAlignment="1">
      <alignment horizontal="center"/>
      <protection/>
    </xf>
    <xf numFmtId="195" fontId="58" fillId="26" borderId="0" xfId="35" applyNumberFormat="1" applyFont="1" applyFill="1" applyBorder="1" applyAlignment="1">
      <alignment horizontal="center"/>
      <protection/>
    </xf>
    <xf numFmtId="196" fontId="58" fillId="26" borderId="20" xfId="35" applyNumberFormat="1" applyFont="1" applyFill="1" applyBorder="1" applyAlignment="1">
      <alignment horizontal="center"/>
      <protection/>
    </xf>
    <xf numFmtId="187" fontId="24" fillId="33" borderId="0" xfId="35" applyNumberFormat="1" applyFont="1" applyFill="1" applyBorder="1" applyAlignment="1">
      <alignment horizontal="center"/>
      <protection/>
    </xf>
    <xf numFmtId="187" fontId="24" fillId="44" borderId="0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195" fontId="58" fillId="44" borderId="0" xfId="35" applyNumberFormat="1" applyFont="1" applyFill="1" applyBorder="1" applyAlignment="1">
      <alignment horizontal="center"/>
      <protection/>
    </xf>
    <xf numFmtId="196" fontId="58" fillId="44" borderId="20" xfId="35" applyNumberFormat="1" applyFont="1" applyFill="1" applyBorder="1" applyAlignment="1">
      <alignment horizontal="center"/>
      <protection/>
    </xf>
    <xf numFmtId="194" fontId="58" fillId="44" borderId="19" xfId="35" applyNumberFormat="1" applyFont="1" applyFill="1" applyBorder="1" applyAlignment="1">
      <alignment horizontal="center"/>
      <protection/>
    </xf>
    <xf numFmtId="169" fontId="24" fillId="33" borderId="0" xfId="34" applyNumberFormat="1" applyFont="1" applyFill="1" applyBorder="1" applyAlignment="1">
      <alignment horizontal="left"/>
      <protection/>
    </xf>
    <xf numFmtId="202" fontId="24" fillId="33" borderId="0" xfId="35" applyNumberFormat="1" applyFont="1" applyFill="1" applyBorder="1" applyAlignment="1">
      <alignment horizontal="center"/>
      <protection/>
    </xf>
    <xf numFmtId="171" fontId="24" fillId="44" borderId="0" xfId="34" applyNumberFormat="1" applyFont="1" applyFill="1" applyBorder="1" applyAlignment="1">
      <alignment horizontal="center"/>
      <protection/>
    </xf>
    <xf numFmtId="187" fontId="24" fillId="26" borderId="0" xfId="35" applyNumberFormat="1" applyFont="1" applyFill="1" applyBorder="1" applyAlignment="1">
      <alignment horizontal="center"/>
      <protection/>
    </xf>
    <xf numFmtId="189" fontId="58" fillId="44" borderId="19" xfId="35" applyNumberFormat="1" applyFont="1" applyFill="1" applyBorder="1" applyAlignment="1">
      <alignment horizontal="center"/>
      <protection/>
    </xf>
    <xf numFmtId="191" fontId="58" fillId="26" borderId="20" xfId="35" applyNumberFormat="1" applyFont="1" applyFill="1" applyBorder="1" applyAlignment="1">
      <alignment horizontal="center"/>
      <protection/>
    </xf>
    <xf numFmtId="185" fontId="8" fillId="52" borderId="131" xfId="35" applyNumberFormat="1" applyFont="1" applyFill="1" applyBorder="1" applyAlignment="1">
      <alignment horizontal="center"/>
      <protection/>
    </xf>
    <xf numFmtId="171" fontId="24" fillId="33" borderId="0" xfId="34" applyNumberFormat="1" applyFont="1" applyFill="1" applyBorder="1" applyAlignment="1">
      <alignment horizontal="center"/>
      <protection/>
    </xf>
    <xf numFmtId="169" fontId="24" fillId="44" borderId="0" xfId="34" applyNumberFormat="1" applyFont="1" applyFill="1" applyBorder="1" applyAlignment="1">
      <alignment horizontal="center"/>
      <protection/>
    </xf>
    <xf numFmtId="170" fontId="24" fillId="38" borderId="0" xfId="34" applyNumberFormat="1" applyFont="1" applyFill="1" applyBorder="1" applyAlignment="1">
      <alignment horizontal="left"/>
      <protection/>
    </xf>
    <xf numFmtId="191" fontId="58" fillId="44" borderId="20" xfId="35" applyNumberFormat="1" applyFont="1" applyFill="1" applyBorder="1" applyAlignment="1">
      <alignment horizontal="center"/>
      <protection/>
    </xf>
    <xf numFmtId="189" fontId="58" fillId="26" borderId="19" xfId="35" applyNumberFormat="1" applyFont="1" applyFill="1" applyBorder="1" applyAlignment="1">
      <alignment horizontal="center"/>
      <protection/>
    </xf>
    <xf numFmtId="190" fontId="58" fillId="26" borderId="0" xfId="35" applyNumberFormat="1" applyFont="1" applyFill="1" applyBorder="1" applyAlignment="1">
      <alignment horizontal="center"/>
      <protection/>
    </xf>
    <xf numFmtId="168" fontId="24" fillId="26" borderId="0" xfId="34" applyNumberFormat="1" applyFont="1" applyFill="1" applyBorder="1" applyAlignment="1">
      <alignment horizontal="center"/>
      <protection/>
    </xf>
    <xf numFmtId="170" fontId="24" fillId="26" borderId="19" xfId="34" applyNumberFormat="1" applyFont="1" applyFill="1" applyBorder="1" applyAlignment="1">
      <alignment horizontal="center"/>
      <protection/>
    </xf>
    <xf numFmtId="169" fontId="8" fillId="33" borderId="0" xfId="34" applyNumberFormat="1" applyFont="1" applyFill="1" applyBorder="1" applyAlignment="1">
      <alignment horizontal="left"/>
      <protection/>
    </xf>
    <xf numFmtId="170" fontId="20" fillId="33" borderId="0" xfId="34" applyNumberFormat="1" applyFont="1" applyFill="1" applyBorder="1" applyAlignment="1">
      <alignment horizontal="left"/>
      <protection/>
    </xf>
    <xf numFmtId="169" fontId="24" fillId="33" borderId="0" xfId="34" applyNumberFormat="1" applyFont="1" applyFill="1" applyBorder="1" applyAlignment="1">
      <alignment horizontal="center"/>
      <protection/>
    </xf>
    <xf numFmtId="170" fontId="24" fillId="38" borderId="0" xfId="34" applyNumberFormat="1" applyFont="1" applyFill="1" applyBorder="1" applyAlignment="1">
      <alignment horizontal="center"/>
      <protection/>
    </xf>
    <xf numFmtId="0" fontId="192" fillId="55" borderId="0" xfId="42" applyFont="1" applyFill="1" applyBorder="1" applyAlignment="1">
      <alignment horizontal="center"/>
      <protection/>
    </xf>
    <xf numFmtId="200" fontId="193" fillId="55" borderId="0" xfId="42" applyNumberFormat="1" applyFont="1" applyFill="1" applyBorder="1" applyAlignment="1">
      <alignment horizontal="center"/>
      <protection/>
    </xf>
    <xf numFmtId="202" fontId="24" fillId="33" borderId="0" xfId="35" applyNumberFormat="1" applyFont="1" applyFill="1" applyBorder="1" applyAlignment="1">
      <alignment horizontal="left"/>
      <protection/>
    </xf>
    <xf numFmtId="198" fontId="194" fillId="47" borderId="42" xfId="44" applyNumberFormat="1" applyFont="1" applyFill="1" applyBorder="1" applyAlignment="1" applyProtection="1">
      <alignment horizontal="left"/>
      <protection/>
    </xf>
    <xf numFmtId="198" fontId="194" fillId="47" borderId="28" xfId="44" applyNumberFormat="1" applyFont="1" applyFill="1" applyBorder="1" applyAlignment="1" applyProtection="1">
      <alignment horizontal="left"/>
      <protection/>
    </xf>
    <xf numFmtId="0" fontId="193" fillId="55" borderId="0" xfId="34" applyFont="1" applyFill="1" applyAlignment="1" applyProtection="1" quotePrefix="1">
      <alignment horizontal="center"/>
      <protection/>
    </xf>
    <xf numFmtId="201" fontId="193" fillId="55" borderId="0" xfId="34" applyNumberFormat="1" applyFont="1" applyFill="1" applyAlignment="1" applyProtection="1" quotePrefix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 wrapText="1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 wrapText="1"/>
      <protection/>
    </xf>
    <xf numFmtId="38" fontId="195" fillId="33" borderId="46" xfId="44" applyNumberFormat="1" applyFont="1" applyFill="1" applyBorder="1" applyAlignment="1" applyProtection="1">
      <alignment horizontal="center"/>
      <protection/>
    </xf>
    <xf numFmtId="38" fontId="195" fillId="33" borderId="47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 wrapText="1"/>
      <protection/>
    </xf>
    <xf numFmtId="38" fontId="195" fillId="33" borderId="48" xfId="44" applyNumberFormat="1" applyFont="1" applyFill="1" applyBorder="1" applyAlignment="1" applyProtection="1">
      <alignment horizontal="center"/>
      <protection/>
    </xf>
    <xf numFmtId="38" fontId="195" fillId="33" borderId="49" xfId="44" applyNumberFormat="1" applyFont="1" applyFill="1" applyBorder="1" applyAlignment="1" applyProtection="1">
      <alignment horizontal="center"/>
      <protection/>
    </xf>
    <xf numFmtId="0" fontId="4" fillId="33" borderId="65" xfId="39" applyFont="1" applyFill="1" applyBorder="1" applyAlignment="1" applyProtection="1">
      <alignment horizontal="center"/>
      <protection/>
    </xf>
    <xf numFmtId="0" fontId="4" fillId="33" borderId="37" xfId="39" applyFont="1" applyFill="1" applyBorder="1" applyAlignment="1" applyProtection="1">
      <alignment horizontal="center"/>
      <protection/>
    </xf>
    <xf numFmtId="0" fontId="4" fillId="33" borderId="38" xfId="39" applyFont="1" applyFill="1" applyBorder="1" applyAlignment="1" applyProtection="1">
      <alignment horizontal="center"/>
      <protection/>
    </xf>
    <xf numFmtId="0" fontId="4" fillId="33" borderId="121" xfId="39" applyFont="1" applyFill="1" applyBorder="1" applyAlignment="1" applyProtection="1">
      <alignment horizontal="center"/>
      <protection/>
    </xf>
    <xf numFmtId="0" fontId="4" fillId="33" borderId="122" xfId="39" applyFont="1" applyFill="1" applyBorder="1" applyAlignment="1" applyProtection="1">
      <alignment horizontal="center"/>
      <protection/>
    </xf>
    <xf numFmtId="0" fontId="4" fillId="33" borderId="123" xfId="39" applyFont="1" applyFill="1" applyBorder="1" applyAlignment="1" applyProtection="1">
      <alignment horizontal="center"/>
      <protection/>
    </xf>
    <xf numFmtId="1" fontId="53" fillId="33" borderId="27" xfId="0" applyNumberFormat="1" applyFont="1" applyFill="1" applyBorder="1" applyAlignment="1" applyProtection="1">
      <alignment horizontal="center"/>
      <protection locked="0"/>
    </xf>
    <xf numFmtId="1" fontId="53" fillId="33" borderId="42" xfId="0" applyNumberFormat="1" applyFont="1" applyFill="1" applyBorder="1" applyAlignment="1" applyProtection="1">
      <alignment horizont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79" fontId="159" fillId="33" borderId="27" xfId="41" applyNumberFormat="1" applyFont="1" applyFill="1" applyBorder="1" applyAlignment="1" applyProtection="1" quotePrefix="1">
      <alignment horizontal="center" vertical="center"/>
      <protection locked="0"/>
    </xf>
    <xf numFmtId="179" fontId="159" fillId="33" borderId="28" xfId="41" applyNumberFormat="1" applyFont="1" applyFill="1" applyBorder="1" applyAlignment="1" applyProtection="1" quotePrefix="1">
      <alignment horizontal="center" vertical="center"/>
      <protection locked="0"/>
    </xf>
    <xf numFmtId="0" fontId="137" fillId="36" borderId="27" xfId="76" applyFill="1" applyBorder="1" applyAlignment="1" applyProtection="1">
      <alignment horizontal="center" vertical="center"/>
      <protection locked="0"/>
    </xf>
    <xf numFmtId="0" fontId="196" fillId="36" borderId="42" xfId="76" applyFont="1" applyFill="1" applyBorder="1" applyAlignment="1" applyProtection="1">
      <alignment horizontal="center" vertical="center"/>
      <protection locked="0"/>
    </xf>
    <xf numFmtId="0" fontId="196" fillId="36" borderId="28" xfId="76" applyFont="1" applyFill="1" applyBorder="1" applyAlignment="1" applyProtection="1">
      <alignment horizontal="center" vertical="center"/>
      <protection locked="0"/>
    </xf>
    <xf numFmtId="38" fontId="137" fillId="33" borderId="27" xfId="76" applyNumberFormat="1" applyFill="1" applyBorder="1" applyAlignment="1" applyProtection="1">
      <alignment horizontal="center" vertical="center"/>
      <protection locked="0"/>
    </xf>
    <xf numFmtId="38" fontId="197" fillId="33" borderId="42" xfId="76" applyNumberFormat="1" applyFont="1" applyFill="1" applyBorder="1" applyAlignment="1" applyProtection="1">
      <alignment horizontal="center" vertical="center"/>
      <protection locked="0"/>
    </xf>
    <xf numFmtId="38" fontId="197" fillId="33" borderId="28" xfId="76" applyNumberFormat="1" applyFont="1" applyFill="1" applyBorder="1" applyAlignment="1" applyProtection="1">
      <alignment horizontal="center" vertical="center"/>
      <protection locked="0"/>
    </xf>
    <xf numFmtId="0" fontId="198" fillId="26" borderId="0" xfId="39" applyFont="1" applyFill="1" applyBorder="1" applyAlignment="1" applyProtection="1">
      <alignment horizontal="center"/>
      <protection/>
    </xf>
    <xf numFmtId="177" fontId="163" fillId="33" borderId="27" xfId="39" applyNumberFormat="1" applyFont="1" applyFill="1" applyBorder="1" applyAlignment="1" applyProtection="1">
      <alignment horizontal="center"/>
      <protection/>
    </xf>
    <xf numFmtId="177" fontId="163" fillId="33" borderId="42" xfId="39" applyNumberFormat="1" applyFont="1" applyFill="1" applyBorder="1" applyAlignment="1" applyProtection="1">
      <alignment horizontal="center"/>
      <protection/>
    </xf>
    <xf numFmtId="177" fontId="163" fillId="33" borderId="28" xfId="39" applyNumberFormat="1" applyFont="1" applyFill="1" applyBorder="1" applyAlignment="1" applyProtection="1">
      <alignment horizontal="center"/>
      <protection/>
    </xf>
    <xf numFmtId="0" fontId="55" fillId="49" borderId="133" xfId="43" applyFont="1" applyFill="1" applyBorder="1" applyAlignment="1" applyProtection="1" quotePrefix="1">
      <alignment horizontal="center" wrapText="1"/>
      <protection locked="0"/>
    </xf>
    <xf numFmtId="0" fontId="55" fillId="49" borderId="52" xfId="43" applyFont="1" applyFill="1" applyBorder="1" applyAlignment="1" applyProtection="1">
      <alignment horizontal="center" wrapText="1"/>
      <protection locked="0"/>
    </xf>
    <xf numFmtId="0" fontId="55" fillId="49" borderId="134" xfId="43" applyFont="1" applyFill="1" applyBorder="1" applyAlignment="1" applyProtection="1">
      <alignment horizontal="center" wrapText="1"/>
      <protection locked="0"/>
    </xf>
    <xf numFmtId="0" fontId="199" fillId="26" borderId="44" xfId="34" applyFont="1" applyFill="1" applyBorder="1" applyAlignment="1" applyProtection="1" quotePrefix="1">
      <alignment horizontal="center"/>
      <protection/>
    </xf>
    <xf numFmtId="0" fontId="200" fillId="38" borderId="25" xfId="43" applyFont="1" applyFill="1" applyBorder="1" applyAlignment="1" applyProtection="1">
      <alignment horizontal="center" vertical="center" wrapText="1"/>
      <protection locked="0"/>
    </xf>
    <xf numFmtId="0" fontId="200" fillId="38" borderId="20" xfId="43" applyFont="1" applyFill="1" applyBorder="1" applyAlignment="1" applyProtection="1">
      <alignment horizontal="center" vertical="center" wrapText="1"/>
      <protection locked="0"/>
    </xf>
    <xf numFmtId="0" fontId="200" fillId="38" borderId="21" xfId="43" applyFont="1" applyFill="1" applyBorder="1" applyAlignment="1" applyProtection="1">
      <alignment horizontal="center" vertical="center" wrapText="1"/>
      <protection locked="0"/>
    </xf>
    <xf numFmtId="0" fontId="201" fillId="33" borderId="60" xfId="40" applyFont="1" applyFill="1" applyBorder="1" applyAlignment="1" applyProtection="1">
      <alignment horizontal="center"/>
      <protection/>
    </xf>
    <xf numFmtId="0" fontId="201" fillId="33" borderId="0" xfId="40" applyFont="1" applyFill="1" applyBorder="1" applyAlignment="1" applyProtection="1">
      <alignment horizontal="center"/>
      <protection/>
    </xf>
    <xf numFmtId="0" fontId="201" fillId="33" borderId="29" xfId="40" applyFont="1" applyFill="1" applyBorder="1" applyAlignment="1" applyProtection="1">
      <alignment horizontal="center"/>
      <protection/>
    </xf>
    <xf numFmtId="0" fontId="172" fillId="47" borderId="115" xfId="40" applyFont="1" applyFill="1" applyBorder="1" applyAlignment="1" applyProtection="1">
      <alignment horizontal="center"/>
      <protection/>
    </xf>
    <xf numFmtId="0" fontId="10" fillId="39" borderId="112" xfId="34" applyFont="1" applyFill="1" applyBorder="1" applyAlignment="1" applyProtection="1">
      <alignment horizontal="center" vertical="center"/>
      <protection/>
    </xf>
    <xf numFmtId="0" fontId="10" fillId="39" borderId="113" xfId="34" applyFont="1" applyFill="1" applyBorder="1" applyAlignment="1" applyProtection="1">
      <alignment horizontal="center" vertical="center"/>
      <protection/>
    </xf>
    <xf numFmtId="0" fontId="10" fillId="39" borderId="114" xfId="34" applyFont="1" applyFill="1" applyBorder="1" applyAlignment="1" applyProtection="1">
      <alignment horizontal="center" vertical="center"/>
      <protection/>
    </xf>
    <xf numFmtId="0" fontId="10" fillId="33" borderId="41" xfId="39" applyFont="1" applyFill="1" applyBorder="1" applyAlignment="1" applyProtection="1">
      <alignment horizontal="center" vertical="center" wrapText="1"/>
      <protection/>
    </xf>
    <xf numFmtId="0" fontId="10" fillId="33" borderId="42" xfId="39" applyFont="1" applyFill="1" applyBorder="1" applyAlignment="1" applyProtection="1">
      <alignment horizontal="center" vertical="center" wrapText="1"/>
      <protection/>
    </xf>
    <xf numFmtId="0" fontId="10" fillId="33" borderId="43" xfId="39" applyFont="1" applyFill="1" applyBorder="1" applyAlignment="1" applyProtection="1">
      <alignment horizontal="center" vertical="center" wrapText="1"/>
      <protection/>
    </xf>
    <xf numFmtId="38" fontId="9" fillId="33" borderId="61" xfId="44" applyNumberFormat="1" applyFont="1" applyFill="1" applyBorder="1" applyAlignment="1" applyProtection="1">
      <alignment horizontal="center"/>
      <protection/>
    </xf>
    <xf numFmtId="38" fontId="9" fillId="33" borderId="44" xfId="44" applyNumberFormat="1" applyFont="1" applyFill="1" applyBorder="1" applyAlignment="1" applyProtection="1">
      <alignment horizontal="center"/>
      <protection/>
    </xf>
    <xf numFmtId="38" fontId="9" fillId="33" borderId="45" xfId="44" applyNumberFormat="1" applyFont="1" applyFill="1" applyBorder="1" applyAlignment="1" applyProtection="1">
      <alignment horizontal="center"/>
      <protection/>
    </xf>
    <xf numFmtId="0" fontId="16" fillId="49" borderId="17" xfId="43" applyFont="1" applyFill="1" applyBorder="1" applyAlignment="1" applyProtection="1">
      <alignment horizontal="center" vertical="top"/>
      <protection/>
    </xf>
    <xf numFmtId="0" fontId="16" fillId="49" borderId="0" xfId="43" applyFont="1" applyFill="1" applyBorder="1" applyAlignment="1" applyProtection="1">
      <alignment horizontal="center" vertical="top"/>
      <protection/>
    </xf>
    <xf numFmtId="0" fontId="16" fillId="49" borderId="18" xfId="43" applyFont="1" applyFill="1" applyBorder="1" applyAlignment="1" applyProtection="1">
      <alignment horizontal="center" vertical="top"/>
      <protection/>
    </xf>
    <xf numFmtId="177" fontId="202" fillId="26" borderId="0" xfId="39" applyNumberFormat="1" applyFont="1" applyFill="1" applyBorder="1" applyAlignment="1" applyProtection="1">
      <alignment horizontal="center"/>
      <protection/>
    </xf>
    <xf numFmtId="0" fontId="159" fillId="26" borderId="0" xfId="34" applyFont="1" applyFill="1" applyAlignment="1" applyProtection="1" quotePrefix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/>
      <protection/>
    </xf>
    <xf numFmtId="38" fontId="9" fillId="33" borderId="55" xfId="44" applyNumberFormat="1" applyFont="1" applyFill="1" applyBorder="1" applyAlignment="1" applyProtection="1">
      <alignment horizontal="center"/>
      <protection/>
    </xf>
    <xf numFmtId="38" fontId="9" fillId="33" borderId="56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/>
      <protection/>
    </xf>
    <xf numFmtId="38" fontId="9" fillId="33" borderId="46" xfId="44" applyNumberFormat="1" applyFont="1" applyFill="1" applyBorder="1" applyAlignment="1" applyProtection="1">
      <alignment horizontal="center"/>
      <protection/>
    </xf>
    <xf numFmtId="38" fontId="9" fillId="33" borderId="47" xfId="44" applyNumberFormat="1" applyFont="1" applyFill="1" applyBorder="1" applyAlignment="1" applyProtection="1">
      <alignment horizontal="center"/>
      <protection/>
    </xf>
    <xf numFmtId="38" fontId="24" fillId="54" borderId="41" xfId="44" applyNumberFormat="1" applyFont="1" applyFill="1" applyBorder="1" applyAlignment="1" applyProtection="1">
      <alignment horizontal="center"/>
      <protection/>
    </xf>
    <xf numFmtId="38" fontId="24" fillId="54" borderId="42" xfId="44" applyNumberFormat="1" applyFont="1" applyFill="1" applyBorder="1" applyAlignment="1" applyProtection="1">
      <alignment horizontal="center"/>
      <protection/>
    </xf>
    <xf numFmtId="38" fontId="24" fillId="54" borderId="43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38" fontId="20" fillId="44" borderId="41" xfId="44" applyNumberFormat="1" applyFont="1" applyFill="1" applyBorder="1" applyAlignment="1" applyProtection="1">
      <alignment horizontal="center"/>
      <protection/>
    </xf>
    <xf numFmtId="38" fontId="20" fillId="44" borderId="42" xfId="44" applyNumberFormat="1" applyFont="1" applyFill="1" applyBorder="1" applyAlignment="1" applyProtection="1">
      <alignment horizontal="center"/>
      <protection/>
    </xf>
    <xf numFmtId="38" fontId="20" fillId="44" borderId="43" xfId="44" applyNumberFormat="1" applyFont="1" applyFill="1" applyBorder="1" applyAlignment="1" applyProtection="1">
      <alignment horizontal="center"/>
      <protection/>
    </xf>
    <xf numFmtId="38" fontId="24" fillId="42" borderId="50" xfId="44" applyNumberFormat="1" applyFont="1" applyFill="1" applyBorder="1" applyAlignment="1" applyProtection="1">
      <alignment horizontal="center"/>
      <protection/>
    </xf>
    <xf numFmtId="38" fontId="24" fillId="42" borderId="52" xfId="44" applyNumberFormat="1" applyFont="1" applyFill="1" applyBorder="1" applyAlignment="1" applyProtection="1">
      <alignment horizontal="center"/>
      <protection/>
    </xf>
    <xf numFmtId="38" fontId="24" fillId="42" borderId="53" xfId="44" applyNumberFormat="1" applyFont="1" applyFill="1" applyBorder="1" applyAlignment="1" applyProtection="1">
      <alignment horizontal="center"/>
      <protection/>
    </xf>
    <xf numFmtId="38" fontId="24" fillId="42" borderId="58" xfId="44" applyNumberFormat="1" applyFont="1" applyFill="1" applyBorder="1" applyAlignment="1" applyProtection="1">
      <alignment horizontal="center"/>
      <protection/>
    </xf>
    <xf numFmtId="38" fontId="24" fillId="42" borderId="46" xfId="44" applyNumberFormat="1" applyFont="1" applyFill="1" applyBorder="1" applyAlignment="1" applyProtection="1">
      <alignment horizontal="center"/>
      <protection/>
    </xf>
    <xf numFmtId="38" fontId="24" fillId="42" borderId="47" xfId="44" applyNumberFormat="1" applyFont="1" applyFill="1" applyBorder="1" applyAlignment="1" applyProtection="1">
      <alignment horizontal="center"/>
      <protection/>
    </xf>
    <xf numFmtId="38" fontId="24" fillId="42" borderId="59" xfId="44" applyNumberFormat="1" applyFont="1" applyFill="1" applyBorder="1" applyAlignment="1" applyProtection="1">
      <alignment horizontal="center"/>
      <protection/>
    </xf>
    <xf numFmtId="38" fontId="24" fillId="42" borderId="48" xfId="44" applyNumberFormat="1" applyFont="1" applyFill="1" applyBorder="1" applyAlignment="1" applyProtection="1">
      <alignment horizontal="center"/>
      <protection/>
    </xf>
    <xf numFmtId="38" fontId="24" fillId="42" borderId="49" xfId="44" applyNumberFormat="1" applyFont="1" applyFill="1" applyBorder="1" applyAlignment="1" applyProtection="1">
      <alignment horizontal="center"/>
      <protection/>
    </xf>
    <xf numFmtId="0" fontId="4" fillId="39" borderId="63" xfId="39" applyFont="1" applyFill="1" applyBorder="1" applyAlignment="1" applyProtection="1">
      <alignment horizontal="center"/>
      <protection/>
    </xf>
    <xf numFmtId="0" fontId="4" fillId="39" borderId="39" xfId="39" applyFont="1" applyFill="1" applyBorder="1" applyAlignment="1" applyProtection="1">
      <alignment horizontal="center"/>
      <protection/>
    </xf>
    <xf numFmtId="0" fontId="4" fillId="39" borderId="40" xfId="39" applyFont="1" applyFill="1" applyBorder="1" applyAlignment="1" applyProtection="1">
      <alignment horizontal="center"/>
      <protection/>
    </xf>
    <xf numFmtId="0" fontId="4" fillId="46" borderId="63" xfId="39" applyFont="1" applyFill="1" applyBorder="1" applyAlignment="1" applyProtection="1" quotePrefix="1">
      <alignment horizontal="center"/>
      <protection/>
    </xf>
    <xf numFmtId="0" fontId="4" fillId="46" borderId="39" xfId="39" applyFont="1" applyFill="1" applyBorder="1" applyAlignment="1" applyProtection="1" quotePrefix="1">
      <alignment horizontal="center"/>
      <protection/>
    </xf>
    <xf numFmtId="0" fontId="4" fillId="46" borderId="40" xfId="39" applyFont="1" applyFill="1" applyBorder="1" applyAlignment="1" applyProtection="1" quotePrefix="1">
      <alignment horizontal="center"/>
      <protection/>
    </xf>
    <xf numFmtId="0" fontId="4" fillId="5" borderId="63" xfId="39" applyFont="1" applyFill="1" applyBorder="1" applyAlignment="1" applyProtection="1">
      <alignment horizontal="center"/>
      <protection/>
    </xf>
    <xf numFmtId="0" fontId="4" fillId="5" borderId="39" xfId="39" applyFont="1" applyFill="1" applyBorder="1" applyAlignment="1" applyProtection="1">
      <alignment horizontal="center"/>
      <protection/>
    </xf>
    <xf numFmtId="0" fontId="4" fillId="5" borderId="40" xfId="39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left"/>
      <protection/>
    </xf>
    <xf numFmtId="38" fontId="9" fillId="33" borderId="48" xfId="44" applyNumberFormat="1" applyFont="1" applyFill="1" applyBorder="1" applyAlignment="1" applyProtection="1">
      <alignment horizontal="left"/>
      <protection/>
    </xf>
    <xf numFmtId="38" fontId="9" fillId="33" borderId="49" xfId="44" applyNumberFormat="1" applyFont="1" applyFill="1" applyBorder="1" applyAlignment="1" applyProtection="1">
      <alignment horizontal="left"/>
      <protection/>
    </xf>
    <xf numFmtId="38" fontId="166" fillId="45" borderId="64" xfId="44" applyNumberFormat="1" applyFont="1" applyFill="1" applyBorder="1" applyAlignment="1" applyProtection="1">
      <alignment horizontal="center"/>
      <protection/>
    </xf>
    <xf numFmtId="38" fontId="166" fillId="45" borderId="20" xfId="44" applyNumberFormat="1" applyFont="1" applyFill="1" applyBorder="1" applyAlignment="1" applyProtection="1">
      <alignment horizontal="center"/>
      <protection/>
    </xf>
    <xf numFmtId="38" fontId="166" fillId="45" borderId="57" xfId="44" applyNumberFormat="1" applyFont="1" applyFill="1" applyBorder="1" applyAlignment="1" applyProtection="1">
      <alignment horizontal="center"/>
      <protection/>
    </xf>
    <xf numFmtId="38" fontId="47" fillId="33" borderId="61" xfId="44" applyNumberFormat="1" applyFont="1" applyFill="1" applyBorder="1" applyAlignment="1" applyProtection="1">
      <alignment horizontal="center"/>
      <protection/>
    </xf>
    <xf numFmtId="38" fontId="47" fillId="33" borderId="44" xfId="44" applyNumberFormat="1" applyFont="1" applyFill="1" applyBorder="1" applyAlignment="1" applyProtection="1">
      <alignment horizontal="center"/>
      <protection/>
    </xf>
    <xf numFmtId="38" fontId="47" fillId="33" borderId="45" xfId="44" applyNumberFormat="1" applyFont="1" applyFill="1" applyBorder="1" applyAlignment="1" applyProtection="1">
      <alignment horizontal="center"/>
      <protection/>
    </xf>
    <xf numFmtId="38" fontId="14" fillId="33" borderId="59" xfId="44" applyNumberFormat="1" applyFont="1" applyFill="1" applyBorder="1" applyAlignment="1" applyProtection="1">
      <alignment horizontal="center"/>
      <protection/>
    </xf>
    <xf numFmtId="38" fontId="14" fillId="33" borderId="48" xfId="44" applyNumberFormat="1" applyFont="1" applyFill="1" applyBorder="1" applyAlignment="1" applyProtection="1">
      <alignment horizontal="center"/>
      <protection/>
    </xf>
    <xf numFmtId="38" fontId="14" fillId="33" borderId="49" xfId="44" applyNumberFormat="1" applyFont="1" applyFill="1" applyBorder="1" applyAlignment="1" applyProtection="1">
      <alignment horizontal="center"/>
      <protection/>
    </xf>
    <xf numFmtId="38" fontId="185" fillId="42" borderId="41" xfId="44" applyNumberFormat="1" applyFont="1" applyFill="1" applyBorder="1" applyAlignment="1" applyProtection="1">
      <alignment horizontal="center"/>
      <protection/>
    </xf>
    <xf numFmtId="38" fontId="185" fillId="42" borderId="42" xfId="44" applyNumberFormat="1" applyFont="1" applyFill="1" applyBorder="1" applyAlignment="1" applyProtection="1">
      <alignment horizontal="center"/>
      <protection/>
    </xf>
    <xf numFmtId="38" fontId="185" fillId="42" borderId="43" xfId="44" applyNumberFormat="1" applyFont="1" applyFill="1" applyBorder="1" applyAlignment="1" applyProtection="1">
      <alignment horizontal="center"/>
      <protection/>
    </xf>
    <xf numFmtId="178" fontId="203" fillId="44" borderId="27" xfId="34" applyNumberFormat="1" applyFont="1" applyFill="1" applyBorder="1" applyAlignment="1" applyProtection="1">
      <alignment horizontal="center" vertical="center"/>
      <protection locked="0"/>
    </xf>
    <xf numFmtId="178" fontId="203" fillId="44" borderId="28" xfId="34" applyNumberFormat="1" applyFont="1" applyFill="1" applyBorder="1" applyAlignment="1" applyProtection="1">
      <alignment horizontal="center" vertical="center"/>
      <protection locked="0"/>
    </xf>
    <xf numFmtId="0" fontId="10" fillId="33" borderId="65" xfId="39" applyFont="1" applyFill="1" applyBorder="1" applyAlignment="1" applyProtection="1">
      <alignment horizontal="center"/>
      <protection/>
    </xf>
    <xf numFmtId="0" fontId="10" fillId="33" borderId="37" xfId="39" applyFont="1" applyFill="1" applyBorder="1" applyAlignment="1" applyProtection="1">
      <alignment horizontal="center"/>
      <protection/>
    </xf>
    <xf numFmtId="0" fontId="10" fillId="33" borderId="38" xfId="39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199" fontId="204" fillId="26" borderId="0" xfId="0" applyNumberFormat="1" applyFont="1" applyFill="1" applyAlignment="1" applyProtection="1">
      <alignment horizontal="center"/>
      <protection/>
    </xf>
    <xf numFmtId="199" fontId="204" fillId="54" borderId="0" xfId="0" applyNumberFormat="1" applyFont="1" applyFill="1" applyAlignment="1" applyProtection="1">
      <alignment horizontal="center"/>
      <protection/>
    </xf>
    <xf numFmtId="0" fontId="20" fillId="36" borderId="133" xfId="43" applyFont="1" applyFill="1" applyBorder="1" applyAlignment="1" applyProtection="1" quotePrefix="1">
      <alignment horizontal="center" wrapText="1"/>
      <protection/>
    </xf>
    <xf numFmtId="0" fontId="20" fillId="36" borderId="52" xfId="43" applyFont="1" applyFill="1" applyBorder="1" applyAlignment="1" applyProtection="1">
      <alignment horizontal="center" wrapText="1"/>
      <protection/>
    </xf>
    <xf numFmtId="0" fontId="20" fillId="36" borderId="134" xfId="43" applyFont="1" applyFill="1" applyBorder="1" applyAlignment="1" applyProtection="1">
      <alignment horizontal="center" wrapText="1"/>
      <protection/>
    </xf>
    <xf numFmtId="179" fontId="8" fillId="33" borderId="27" xfId="41" applyNumberFormat="1" applyFont="1" applyFill="1" applyBorder="1" applyAlignment="1" applyProtection="1" quotePrefix="1">
      <alignment horizontal="center" vertical="center"/>
      <protection/>
    </xf>
    <xf numFmtId="179" fontId="8" fillId="33" borderId="28" xfId="41" applyNumberFormat="1" applyFont="1" applyFill="1" applyBorder="1" applyAlignment="1" applyProtection="1" quotePrefix="1">
      <alignment horizontal="center" vertical="center"/>
      <protection/>
    </xf>
    <xf numFmtId="178" fontId="203" fillId="44" borderId="27" xfId="34" applyNumberFormat="1" applyFont="1" applyFill="1" applyBorder="1" applyAlignment="1" applyProtection="1">
      <alignment horizontal="center" vertical="center"/>
      <protection/>
    </xf>
    <xf numFmtId="178" fontId="203" fillId="44" borderId="28" xfId="34" applyNumberFormat="1" applyFont="1" applyFill="1" applyBorder="1" applyAlignment="1" applyProtection="1">
      <alignment horizontal="center" vertical="center"/>
      <protection/>
    </xf>
    <xf numFmtId="0" fontId="9" fillId="36" borderId="17" xfId="43" applyFont="1" applyFill="1" applyBorder="1" applyAlignment="1" applyProtection="1">
      <alignment horizontal="center" vertical="top"/>
      <protection/>
    </xf>
    <xf numFmtId="0" fontId="9" fillId="36" borderId="0" xfId="43" applyFont="1" applyFill="1" applyBorder="1" applyAlignment="1" applyProtection="1">
      <alignment horizontal="center" vertical="top"/>
      <protection/>
    </xf>
    <xf numFmtId="0" fontId="9" fillId="36" borderId="18" xfId="43" applyFont="1" applyFill="1" applyBorder="1" applyAlignment="1" applyProtection="1">
      <alignment horizontal="center" vertical="top"/>
      <protection/>
    </xf>
    <xf numFmtId="0" fontId="58" fillId="33" borderId="25" xfId="43" applyFont="1" applyFill="1" applyBorder="1" applyAlignment="1" applyProtection="1">
      <alignment horizontal="center" vertical="center" wrapText="1"/>
      <protection/>
    </xf>
    <xf numFmtId="0" fontId="58" fillId="33" borderId="20" xfId="43" applyFont="1" applyFill="1" applyBorder="1" applyAlignment="1" applyProtection="1">
      <alignment horizontal="center" vertical="center" wrapText="1"/>
      <protection/>
    </xf>
    <xf numFmtId="0" fontId="58" fillId="33" borderId="21" xfId="43" applyFont="1" applyFill="1" applyBorder="1" applyAlignment="1" applyProtection="1">
      <alignment horizontal="center" vertical="center" wrapText="1"/>
      <protection/>
    </xf>
    <xf numFmtId="38" fontId="11" fillId="33" borderId="27" xfId="76" applyNumberFormat="1" applyFont="1" applyFill="1" applyBorder="1" applyAlignment="1" applyProtection="1">
      <alignment horizontal="center" vertical="center"/>
      <protection/>
    </xf>
    <xf numFmtId="38" fontId="11" fillId="33" borderId="42" xfId="76" applyNumberFormat="1" applyFont="1" applyFill="1" applyBorder="1" applyAlignment="1" applyProtection="1">
      <alignment horizontal="center" vertical="center"/>
      <protection/>
    </xf>
    <xf numFmtId="38" fontId="11" fillId="33" borderId="28" xfId="76" applyNumberFormat="1" applyFont="1" applyFill="1" applyBorder="1" applyAlignment="1" applyProtection="1">
      <alignment horizontal="center" vertical="center"/>
      <protection/>
    </xf>
    <xf numFmtId="0" fontId="205" fillId="36" borderId="27" xfId="76" applyFont="1" applyFill="1" applyBorder="1" applyAlignment="1" applyProtection="1">
      <alignment horizontal="center" vertical="center"/>
      <protection/>
    </xf>
    <xf numFmtId="0" fontId="205" fillId="36" borderId="42" xfId="76" applyFont="1" applyFill="1" applyBorder="1" applyAlignment="1" applyProtection="1">
      <alignment horizontal="center" vertical="center"/>
      <protection/>
    </xf>
    <xf numFmtId="0" fontId="205" fillId="36" borderId="28" xfId="76" applyFont="1" applyFill="1" applyBorder="1" applyAlignment="1" applyProtection="1">
      <alignment horizontal="center" vertical="center"/>
      <protection/>
    </xf>
    <xf numFmtId="0" fontId="28" fillId="33" borderId="0" xfId="39" applyFont="1" applyFill="1" applyBorder="1" applyAlignment="1" applyProtection="1">
      <alignment horizontal="center"/>
      <protection/>
    </xf>
    <xf numFmtId="0" fontId="8" fillId="33" borderId="0" xfId="34" applyFont="1" applyFill="1" applyAlignment="1" applyProtection="1" quotePrefix="1">
      <alignment horizontal="center"/>
      <protection/>
    </xf>
    <xf numFmtId="177" fontId="202" fillId="33" borderId="0" xfId="39" applyNumberFormat="1" applyFont="1" applyFill="1" applyBorder="1" applyAlignment="1" applyProtection="1">
      <alignment horizontal="center"/>
      <protection/>
    </xf>
    <xf numFmtId="0" fontId="199" fillId="33" borderId="44" xfId="34" applyFont="1" applyFill="1" applyBorder="1" applyAlignment="1" applyProtection="1" quotePrefix="1">
      <alignment horizontal="center"/>
      <protection/>
    </xf>
    <xf numFmtId="177" fontId="4" fillId="26" borderId="27" xfId="39" applyNumberFormat="1" applyFont="1" applyFill="1" applyBorder="1" applyAlignment="1" applyProtection="1">
      <alignment horizontal="center"/>
      <protection/>
    </xf>
    <xf numFmtId="177" fontId="4" fillId="26" borderId="42" xfId="39" applyNumberFormat="1" applyFont="1" applyFill="1" applyBorder="1" applyAlignment="1" applyProtection="1">
      <alignment horizontal="center"/>
      <protection/>
    </xf>
    <xf numFmtId="177" fontId="4" fillId="26" borderId="28" xfId="39" applyNumberFormat="1" applyFont="1" applyFill="1" applyBorder="1" applyAlignment="1" applyProtection="1">
      <alignment horizontal="center"/>
      <protection/>
    </xf>
    <xf numFmtId="0" fontId="201" fillId="33" borderId="115" xfId="40" applyFont="1" applyFill="1" applyBorder="1" applyAlignment="1" applyProtection="1">
      <alignment horizontal="center"/>
      <protection/>
    </xf>
    <xf numFmtId="0" fontId="201" fillId="33" borderId="135" xfId="40" applyFont="1" applyFill="1" applyBorder="1" applyAlignment="1" applyProtection="1">
      <alignment horizontal="center"/>
      <protection/>
    </xf>
    <xf numFmtId="200" fontId="206" fillId="55" borderId="0" xfId="34" applyNumberFormat="1" applyFont="1" applyFill="1" applyAlignment="1" applyProtection="1" quotePrefix="1">
      <alignment horizont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3 2" xfId="37"/>
    <cellStyle name="Normal 3 3" xfId="38"/>
    <cellStyle name="Normal 4" xfId="39"/>
    <cellStyle name="Normal_B3_2013" xfId="40"/>
    <cellStyle name="Normal_COA-2001-ZAPOVED-No-81-29012002-ANNEX" xfId="41"/>
    <cellStyle name="Normal_Spravka-&amp;-69-05-2011-MAKET-entity" xfId="42"/>
    <cellStyle name="Normal_TRIAL-BALANCE-2001-MAKET" xfId="43"/>
    <cellStyle name="Normal_ZADACHA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43">
      <selection activeCell="E63" sqref="E63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6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6" sqref="F1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09" t="s">
        <v>459</v>
      </c>
      <c r="C1" s="710"/>
      <c r="D1" s="710"/>
      <c r="E1" s="710"/>
      <c r="F1" s="711"/>
      <c r="G1" s="421" t="s">
        <v>244</v>
      </c>
      <c r="H1" s="414"/>
      <c r="I1" s="697" t="s">
        <v>455</v>
      </c>
      <c r="J1" s="698"/>
      <c r="K1" s="415"/>
      <c r="L1" s="423" t="s">
        <v>245</v>
      </c>
      <c r="M1" s="419">
        <v>5500</v>
      </c>
      <c r="N1" s="415"/>
      <c r="O1" s="423" t="s">
        <v>239</v>
      </c>
      <c r="P1" s="440" t="s">
        <v>458</v>
      </c>
      <c r="Q1" s="416"/>
      <c r="R1" s="332" t="s">
        <v>277</v>
      </c>
      <c r="S1" s="782"/>
      <c r="T1" s="783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9" t="s">
        <v>240</v>
      </c>
      <c r="C2" s="730"/>
      <c r="D2" s="730"/>
      <c r="E2" s="730"/>
      <c r="F2" s="731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13" t="s">
        <v>250</v>
      </c>
      <c r="C3" s="714"/>
      <c r="D3" s="714"/>
      <c r="E3" s="714"/>
      <c r="F3" s="715"/>
      <c r="G3" s="422" t="s">
        <v>238</v>
      </c>
      <c r="H3" s="702" t="s">
        <v>456</v>
      </c>
      <c r="I3" s="703"/>
      <c r="J3" s="703"/>
      <c r="K3" s="704"/>
      <c r="L3" s="28" t="s">
        <v>246</v>
      </c>
      <c r="M3" s="699" t="s">
        <v>457</v>
      </c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3" t="s">
        <v>243</v>
      </c>
      <c r="E5" s="733"/>
      <c r="F5" s="733"/>
      <c r="G5" s="733"/>
      <c r="H5" s="733"/>
      <c r="I5" s="733"/>
      <c r="J5" s="733"/>
      <c r="K5" s="733"/>
      <c r="L5" s="733"/>
      <c r="M5" s="20"/>
      <c r="N5" s="20"/>
      <c r="O5" s="24" t="s">
        <v>17</v>
      </c>
      <c r="P5" s="438">
        <v>2020</v>
      </c>
      <c r="Q5" s="20"/>
      <c r="R5" s="705" t="s">
        <v>180</v>
      </c>
      <c r="S5" s="705"/>
      <c r="T5" s="705"/>
      <c r="U5" s="15"/>
    </row>
    <row r="6" spans="1:28" s="3" customFormat="1" ht="17.25" customHeight="1">
      <c r="A6" s="15"/>
      <c r="B6" s="678">
        <f>+IF(B5=0,0,P5)</f>
        <v>0</v>
      </c>
      <c r="C6" s="678"/>
      <c r="D6" s="733" t="s">
        <v>242</v>
      </c>
      <c r="E6" s="733"/>
      <c r="F6" s="733"/>
      <c r="G6" s="733"/>
      <c r="H6" s="733"/>
      <c r="I6" s="733"/>
      <c r="J6" s="733"/>
      <c r="K6" s="733"/>
      <c r="L6" s="733"/>
      <c r="M6" s="21"/>
      <c r="N6" s="16"/>
      <c r="O6" s="15"/>
      <c r="P6" s="15"/>
      <c r="Q6" s="13"/>
      <c r="R6" s="732">
        <f>+P4</f>
        <v>0</v>
      </c>
      <c r="S6" s="732"/>
      <c r="T6" s="73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2" t="str">
        <f>+B1</f>
        <v>НАЦИОНАЛЕН ОСИГУРИТЕЛЕН ИНСТИТУТ-ДОО</v>
      </c>
      <c r="E8" s="712"/>
      <c r="F8" s="712"/>
      <c r="G8" s="712"/>
      <c r="H8" s="712"/>
      <c r="I8" s="712"/>
      <c r="J8" s="712"/>
      <c r="K8" s="712"/>
      <c r="L8" s="712"/>
      <c r="M8" s="420" t="s">
        <v>247</v>
      </c>
      <c r="N8" s="16"/>
      <c r="O8" s="579" t="s">
        <v>297</v>
      </c>
      <c r="P8" s="278" t="s">
        <v>46</v>
      </c>
      <c r="Q8" s="13"/>
      <c r="R8" s="706">
        <f>+P5</f>
        <v>2020</v>
      </c>
      <c r="S8" s="707"/>
      <c r="T8" s="70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0" t="s">
        <v>0</v>
      </c>
      <c r="S10" s="721"/>
      <c r="T10" s="72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23" t="s">
        <v>181</v>
      </c>
      <c r="S11" s="724"/>
      <c r="T11" s="72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5760724083</v>
      </c>
      <c r="G15" s="217">
        <v>7559866309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5760724083</v>
      </c>
      <c r="P15" s="366">
        <f t="shared" si="0"/>
        <v>7559866309</v>
      </c>
      <c r="Q15" s="31"/>
      <c r="R15" s="726" t="s">
        <v>149</v>
      </c>
      <c r="S15" s="727"/>
      <c r="T15" s="728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34" t="s">
        <v>284</v>
      </c>
      <c r="S16" s="735"/>
      <c r="T16" s="736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0" t="s">
        <v>279</v>
      </c>
      <c r="S17" s="741"/>
      <c r="T17" s="74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14567529</v>
      </c>
      <c r="G18" s="217">
        <v>24584829</v>
      </c>
      <c r="H18" s="15"/>
      <c r="I18" s="218"/>
      <c r="J18" s="217"/>
      <c r="K18" s="215"/>
      <c r="L18" s="218"/>
      <c r="M18" s="217"/>
      <c r="N18" s="215"/>
      <c r="O18" s="353">
        <f t="shared" si="0"/>
        <v>14567529</v>
      </c>
      <c r="P18" s="366">
        <f t="shared" si="0"/>
        <v>24584829</v>
      </c>
      <c r="Q18" s="31"/>
      <c r="R18" s="726" t="s">
        <v>150</v>
      </c>
      <c r="S18" s="727"/>
      <c r="T18" s="728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3711755</v>
      </c>
      <c r="G19" s="219">
        <v>5510056</v>
      </c>
      <c r="H19" s="15"/>
      <c r="I19" s="220"/>
      <c r="J19" s="219"/>
      <c r="K19" s="215"/>
      <c r="L19" s="220"/>
      <c r="M19" s="219"/>
      <c r="N19" s="215"/>
      <c r="O19" s="348">
        <f t="shared" si="0"/>
        <v>3711755</v>
      </c>
      <c r="P19" s="400">
        <f t="shared" si="0"/>
        <v>5510056</v>
      </c>
      <c r="Q19" s="31"/>
      <c r="R19" s="737" t="s">
        <v>151</v>
      </c>
      <c r="S19" s="738"/>
      <c r="T19" s="739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24547</v>
      </c>
      <c r="G20" s="219">
        <v>39410</v>
      </c>
      <c r="H20" s="15"/>
      <c r="I20" s="220"/>
      <c r="J20" s="219"/>
      <c r="K20" s="215"/>
      <c r="L20" s="220"/>
      <c r="M20" s="219"/>
      <c r="N20" s="215"/>
      <c r="O20" s="348">
        <f t="shared" si="0"/>
        <v>24547</v>
      </c>
      <c r="P20" s="400">
        <f t="shared" si="0"/>
        <v>39410</v>
      </c>
      <c r="Q20" s="31"/>
      <c r="R20" s="737" t="s">
        <v>152</v>
      </c>
      <c r="S20" s="738"/>
      <c r="T20" s="739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>
        <v>0</v>
      </c>
      <c r="G21" s="219">
        <v>0</v>
      </c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7" t="s">
        <v>153</v>
      </c>
      <c r="S21" s="738"/>
      <c r="T21" s="739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449017</v>
      </c>
      <c r="G22" s="219">
        <v>624861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449017</v>
      </c>
      <c r="P22" s="400">
        <f t="shared" si="0"/>
        <v>624861</v>
      </c>
      <c r="Q22" s="31"/>
      <c r="R22" s="737" t="s">
        <v>154</v>
      </c>
      <c r="S22" s="738"/>
      <c r="T22" s="739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>
        <v>0</v>
      </c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7" t="s">
        <v>155</v>
      </c>
      <c r="S23" s="738"/>
      <c r="T23" s="739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128151005</v>
      </c>
      <c r="G24" s="221">
        <v>149671872</v>
      </c>
      <c r="H24" s="15"/>
      <c r="I24" s="222"/>
      <c r="J24" s="221"/>
      <c r="K24" s="215"/>
      <c r="L24" s="222"/>
      <c r="M24" s="221"/>
      <c r="N24" s="215"/>
      <c r="O24" s="349">
        <f t="shared" si="0"/>
        <v>128151005</v>
      </c>
      <c r="P24" s="372">
        <f t="shared" si="0"/>
        <v>149671872</v>
      </c>
      <c r="Q24" s="31"/>
      <c r="R24" s="743" t="s">
        <v>280</v>
      </c>
      <c r="S24" s="744"/>
      <c r="T24" s="745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5907627936</v>
      </c>
      <c r="G25" s="223">
        <f>+ROUND(+SUM(G15,G16,G18,G19,G20,G21,G22,G23,G24),0)</f>
        <v>7740297337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5907627936</v>
      </c>
      <c r="P25" s="351">
        <f>+ROUND(+SUM(P15,P16,P18,P19,P20,P21,P22,P23,P24),0)</f>
        <v>7740297337</v>
      </c>
      <c r="Q25" s="31"/>
      <c r="R25" s="746" t="s">
        <v>182</v>
      </c>
      <c r="S25" s="747"/>
      <c r="T25" s="74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6" t="s">
        <v>156</v>
      </c>
      <c r="S27" s="727"/>
      <c r="T27" s="72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7" t="s">
        <v>157</v>
      </c>
      <c r="S28" s="738"/>
      <c r="T28" s="73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3" t="s">
        <v>158</v>
      </c>
      <c r="S29" s="744"/>
      <c r="T29" s="74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6" t="s">
        <v>183</v>
      </c>
      <c r="S30" s="747"/>
      <c r="T30" s="74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-1046351</v>
      </c>
      <c r="G37" s="235">
        <v>-1080146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-1046351</v>
      </c>
      <c r="P37" s="351">
        <f t="shared" si="2"/>
        <v>-1080146</v>
      </c>
      <c r="Q37" s="31"/>
      <c r="R37" s="746" t="s">
        <v>184</v>
      </c>
      <c r="S37" s="747"/>
      <c r="T37" s="74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-635529</v>
      </c>
      <c r="G38" s="237">
        <v>-928688</v>
      </c>
      <c r="H38" s="15"/>
      <c r="I38" s="238"/>
      <c r="J38" s="237"/>
      <c r="K38" s="215"/>
      <c r="L38" s="238"/>
      <c r="M38" s="237"/>
      <c r="N38" s="215"/>
      <c r="O38" s="363">
        <f t="shared" si="2"/>
        <v>-635529</v>
      </c>
      <c r="P38" s="401">
        <f t="shared" si="2"/>
        <v>-928688</v>
      </c>
      <c r="Q38" s="31"/>
      <c r="R38" s="749" t="s">
        <v>159</v>
      </c>
      <c r="S38" s="750"/>
      <c r="T38" s="75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-139696</v>
      </c>
      <c r="G39" s="239">
        <v>-134935</v>
      </c>
      <c r="H39" s="15"/>
      <c r="I39" s="240"/>
      <c r="J39" s="239"/>
      <c r="K39" s="215"/>
      <c r="L39" s="240"/>
      <c r="M39" s="239"/>
      <c r="N39" s="215"/>
      <c r="O39" s="364">
        <f t="shared" si="2"/>
        <v>-139696</v>
      </c>
      <c r="P39" s="402">
        <f t="shared" si="2"/>
        <v>-134935</v>
      </c>
      <c r="Q39" s="31"/>
      <c r="R39" s="752" t="s">
        <v>160</v>
      </c>
      <c r="S39" s="753"/>
      <c r="T39" s="75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5" t="s">
        <v>161</v>
      </c>
      <c r="S40" s="756"/>
      <c r="T40" s="75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>
        <v>6529</v>
      </c>
      <c r="G42" s="235">
        <v>3543</v>
      </c>
      <c r="H42" s="15"/>
      <c r="I42" s="236"/>
      <c r="J42" s="235"/>
      <c r="K42" s="215"/>
      <c r="L42" s="236"/>
      <c r="M42" s="235"/>
      <c r="N42" s="215"/>
      <c r="O42" s="350">
        <f>+ROUND(+F42+I42+L42,0)</f>
        <v>6529</v>
      </c>
      <c r="P42" s="351">
        <f>+ROUND(+G42+J42+M42,0)</f>
        <v>3543</v>
      </c>
      <c r="Q42" s="31"/>
      <c r="R42" s="746" t="s">
        <v>185</v>
      </c>
      <c r="S42" s="747"/>
      <c r="T42" s="74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>
        <v>-25771</v>
      </c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-25771</v>
      </c>
      <c r="Q44" s="31"/>
      <c r="R44" s="726" t="s">
        <v>162</v>
      </c>
      <c r="S44" s="727"/>
      <c r="T44" s="72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7" t="s">
        <v>163</v>
      </c>
      <c r="S45" s="738"/>
      <c r="T45" s="73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7" t="s">
        <v>164</v>
      </c>
      <c r="S46" s="738"/>
      <c r="T46" s="73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3" t="s">
        <v>165</v>
      </c>
      <c r="S47" s="744"/>
      <c r="T47" s="74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-25771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-25771</v>
      </c>
      <c r="Q48" s="31"/>
      <c r="R48" s="746" t="s">
        <v>186</v>
      </c>
      <c r="S48" s="747"/>
      <c r="T48" s="74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5906588114</v>
      </c>
      <c r="G50" s="245">
        <f>+ROUND(G25+G30+G37+G42+G48,0)</f>
        <v>7739220734</v>
      </c>
      <c r="H50" s="15"/>
      <c r="I50" s="246">
        <f>+ROUND(I25+I30+I37+I42+I48,0)</f>
        <v>0</v>
      </c>
      <c r="J50" s="245">
        <f>+ROUND(J25+J30+J37+J42+J48,0)</f>
        <v>-25771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5906588114</v>
      </c>
      <c r="P50" s="368">
        <f>+ROUND(P25+P30+P37+P42+P48,0)</f>
        <v>7739194963</v>
      </c>
      <c r="Q50" s="94"/>
      <c r="R50" s="758" t="s">
        <v>187</v>
      </c>
      <c r="S50" s="759"/>
      <c r="T50" s="76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32284424</v>
      </c>
      <c r="G53" s="247">
        <v>42368532</v>
      </c>
      <c r="H53" s="15"/>
      <c r="I53" s="248">
        <v>729882</v>
      </c>
      <c r="J53" s="247">
        <v>424026</v>
      </c>
      <c r="K53" s="215"/>
      <c r="L53" s="248"/>
      <c r="M53" s="247"/>
      <c r="N53" s="215"/>
      <c r="O53" s="354">
        <f aca="true" t="shared" si="4" ref="O53:P57">+ROUND(+F53+I53+L53,0)</f>
        <v>33014306</v>
      </c>
      <c r="P53" s="347">
        <f t="shared" si="4"/>
        <v>42792558</v>
      </c>
      <c r="Q53" s="31"/>
      <c r="R53" s="726" t="s">
        <v>188</v>
      </c>
      <c r="S53" s="727"/>
      <c r="T53" s="72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26368</v>
      </c>
      <c r="G54" s="221">
        <v>110471</v>
      </c>
      <c r="H54" s="15"/>
      <c r="I54" s="222">
        <v>0</v>
      </c>
      <c r="J54" s="221"/>
      <c r="K54" s="215"/>
      <c r="L54" s="222"/>
      <c r="M54" s="221"/>
      <c r="N54" s="215"/>
      <c r="O54" s="349">
        <f t="shared" si="4"/>
        <v>26368</v>
      </c>
      <c r="P54" s="372">
        <f t="shared" si="4"/>
        <v>110471</v>
      </c>
      <c r="Q54" s="31"/>
      <c r="R54" s="737" t="s">
        <v>166</v>
      </c>
      <c r="S54" s="738"/>
      <c r="T54" s="73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441573</v>
      </c>
      <c r="G55" s="221">
        <v>424860</v>
      </c>
      <c r="H55" s="15"/>
      <c r="I55" s="222">
        <v>0</v>
      </c>
      <c r="J55" s="221"/>
      <c r="K55" s="215"/>
      <c r="L55" s="222"/>
      <c r="M55" s="221"/>
      <c r="N55" s="215"/>
      <c r="O55" s="349">
        <f t="shared" si="4"/>
        <v>441573</v>
      </c>
      <c r="P55" s="372">
        <f t="shared" si="4"/>
        <v>424860</v>
      </c>
      <c r="Q55" s="31"/>
      <c r="R55" s="737" t="s">
        <v>167</v>
      </c>
      <c r="S55" s="738"/>
      <c r="T55" s="73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44856500</v>
      </c>
      <c r="G56" s="221">
        <v>53601137</v>
      </c>
      <c r="H56" s="15"/>
      <c r="I56" s="222">
        <v>521825</v>
      </c>
      <c r="J56" s="221">
        <v>171453</v>
      </c>
      <c r="K56" s="215"/>
      <c r="L56" s="222"/>
      <c r="M56" s="221"/>
      <c r="N56" s="215"/>
      <c r="O56" s="349">
        <f t="shared" si="4"/>
        <v>45378325</v>
      </c>
      <c r="P56" s="372">
        <f t="shared" si="4"/>
        <v>53772590</v>
      </c>
      <c r="Q56" s="31"/>
      <c r="R56" s="737" t="s">
        <v>168</v>
      </c>
      <c r="S56" s="738"/>
      <c r="T56" s="73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12887206</v>
      </c>
      <c r="G57" s="221">
        <v>15339932</v>
      </c>
      <c r="H57" s="15"/>
      <c r="I57" s="222">
        <v>135721</v>
      </c>
      <c r="J57" s="221">
        <v>52475</v>
      </c>
      <c r="K57" s="215"/>
      <c r="L57" s="222"/>
      <c r="M57" s="221"/>
      <c r="N57" s="215"/>
      <c r="O57" s="349">
        <f t="shared" si="4"/>
        <v>13022927</v>
      </c>
      <c r="P57" s="372">
        <f t="shared" si="4"/>
        <v>15392407</v>
      </c>
      <c r="Q57" s="31"/>
      <c r="R57" s="743" t="s">
        <v>169</v>
      </c>
      <c r="S57" s="744"/>
      <c r="T57" s="74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90496071</v>
      </c>
      <c r="G58" s="249">
        <f>+ROUND(+SUM(G53:G57),0)</f>
        <v>111844932</v>
      </c>
      <c r="H58" s="15"/>
      <c r="I58" s="250">
        <f>+ROUND(+SUM(I53:I57),0)</f>
        <v>1387428</v>
      </c>
      <c r="J58" s="249">
        <f>+ROUND(+SUM(J53:J57),0)</f>
        <v>647954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91883499</v>
      </c>
      <c r="P58" s="370">
        <f>+ROUND(+SUM(P53:P57),0)</f>
        <v>112492886</v>
      </c>
      <c r="Q58" s="31"/>
      <c r="R58" s="746" t="s">
        <v>189</v>
      </c>
      <c r="S58" s="747"/>
      <c r="T58" s="74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>
        <v>6906</v>
      </c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6906</v>
      </c>
      <c r="Q60" s="31"/>
      <c r="R60" s="726" t="s">
        <v>170</v>
      </c>
      <c r="S60" s="727"/>
      <c r="T60" s="72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3347534</v>
      </c>
      <c r="G61" s="221">
        <v>7833343</v>
      </c>
      <c r="H61" s="15"/>
      <c r="I61" s="222">
        <v>1161576</v>
      </c>
      <c r="J61" s="221">
        <v>1639200</v>
      </c>
      <c r="K61" s="215"/>
      <c r="L61" s="222"/>
      <c r="M61" s="221"/>
      <c r="N61" s="215"/>
      <c r="O61" s="349">
        <f t="shared" si="5"/>
        <v>4509110</v>
      </c>
      <c r="P61" s="372">
        <f t="shared" si="5"/>
        <v>9472543</v>
      </c>
      <c r="Q61" s="31"/>
      <c r="R61" s="737" t="s">
        <v>171</v>
      </c>
      <c r="S61" s="738"/>
      <c r="T61" s="73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>
        <v>268716</v>
      </c>
      <c r="G62" s="221">
        <v>1012265</v>
      </c>
      <c r="H62" s="15"/>
      <c r="I62" s="222"/>
      <c r="J62" s="221">
        <v>334464</v>
      </c>
      <c r="K62" s="215"/>
      <c r="L62" s="222"/>
      <c r="M62" s="221"/>
      <c r="N62" s="215"/>
      <c r="O62" s="349">
        <f t="shared" si="5"/>
        <v>268716</v>
      </c>
      <c r="P62" s="372">
        <f t="shared" si="5"/>
        <v>1346729</v>
      </c>
      <c r="Q62" s="31"/>
      <c r="R62" s="737" t="s">
        <v>172</v>
      </c>
      <c r="S62" s="738"/>
      <c r="T62" s="73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3" t="s">
        <v>190</v>
      </c>
      <c r="S63" s="744"/>
      <c r="T63" s="74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3616250</v>
      </c>
      <c r="G65" s="249">
        <f>+ROUND(+SUM(G60:G63),0)</f>
        <v>8852514</v>
      </c>
      <c r="H65" s="15"/>
      <c r="I65" s="250">
        <f>+ROUND(+SUM(I60:I63),0)</f>
        <v>1161576</v>
      </c>
      <c r="J65" s="249">
        <f>+ROUND(+SUM(J60:J63),0)</f>
        <v>1973664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4777826</v>
      </c>
      <c r="P65" s="370">
        <f>+ROUND(+SUM(P60:P63),0)</f>
        <v>10826178</v>
      </c>
      <c r="Q65" s="31"/>
      <c r="R65" s="746" t="s">
        <v>192</v>
      </c>
      <c r="S65" s="747"/>
      <c r="T65" s="74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6" t="s">
        <v>173</v>
      </c>
      <c r="S67" s="727"/>
      <c r="T67" s="72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7" t="s">
        <v>174</v>
      </c>
      <c r="S68" s="738"/>
      <c r="T68" s="73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6" t="s">
        <v>193</v>
      </c>
      <c r="S69" s="747"/>
      <c r="T69" s="74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9501488721</v>
      </c>
      <c r="G71" s="247">
        <v>11535132584</v>
      </c>
      <c r="H71" s="15"/>
      <c r="I71" s="248"/>
      <c r="J71" s="247"/>
      <c r="K71" s="215"/>
      <c r="L71" s="248"/>
      <c r="M71" s="247"/>
      <c r="N71" s="215"/>
      <c r="O71" s="354">
        <f>+ROUND(+F71+I71+L71,0)</f>
        <v>9501488721</v>
      </c>
      <c r="P71" s="347">
        <f>+ROUND(+G71+J71+M71,0)</f>
        <v>11535132584</v>
      </c>
      <c r="Q71" s="31"/>
      <c r="R71" s="726" t="s">
        <v>175</v>
      </c>
      <c r="S71" s="727"/>
      <c r="T71" s="72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>
        <v>459560</v>
      </c>
      <c r="G72" s="221">
        <v>630784</v>
      </c>
      <c r="H72" s="15"/>
      <c r="I72" s="222"/>
      <c r="J72" s="221"/>
      <c r="K72" s="215"/>
      <c r="L72" s="222"/>
      <c r="M72" s="221"/>
      <c r="N72" s="215"/>
      <c r="O72" s="349">
        <f>+ROUND(+F72+I72+L72,0)</f>
        <v>459560</v>
      </c>
      <c r="P72" s="372">
        <f>+ROUND(+G72+J72+M72,0)</f>
        <v>630784</v>
      </c>
      <c r="Q72" s="31"/>
      <c r="R72" s="737" t="s">
        <v>176</v>
      </c>
      <c r="S72" s="738"/>
      <c r="T72" s="73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9501948281</v>
      </c>
      <c r="G73" s="249">
        <f>+ROUND(+SUM(G71:G72),0)</f>
        <v>11535763368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9501948281</v>
      </c>
      <c r="P73" s="370">
        <f>+ROUND(+SUM(P71:P72),0)</f>
        <v>11535763368</v>
      </c>
      <c r="Q73" s="31"/>
      <c r="R73" s="746" t="s">
        <v>194</v>
      </c>
      <c r="S73" s="747"/>
      <c r="T73" s="74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319608460</v>
      </c>
      <c r="G75" s="247">
        <v>25202</v>
      </c>
      <c r="H75" s="15"/>
      <c r="I75" s="248"/>
      <c r="J75" s="247"/>
      <c r="K75" s="215"/>
      <c r="L75" s="248"/>
      <c r="M75" s="247"/>
      <c r="N75" s="215"/>
      <c r="O75" s="354">
        <f>+ROUND(+F75+I75+L75,0)</f>
        <v>319608460</v>
      </c>
      <c r="P75" s="347">
        <f>+ROUND(+G75+J75+M75,0)</f>
        <v>25202</v>
      </c>
      <c r="Q75" s="31"/>
      <c r="R75" s="726" t="s">
        <v>177</v>
      </c>
      <c r="S75" s="727"/>
      <c r="T75" s="72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7" t="s">
        <v>195</v>
      </c>
      <c r="S76" s="738"/>
      <c r="T76" s="73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319608460</v>
      </c>
      <c r="G77" s="249">
        <f>+ROUND(+SUM(G75:G76),0)</f>
        <v>25202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319608460</v>
      </c>
      <c r="P77" s="370">
        <f>+ROUND(+SUM(P75:P76),0)</f>
        <v>25202</v>
      </c>
      <c r="Q77" s="31"/>
      <c r="R77" s="746" t="s">
        <v>196</v>
      </c>
      <c r="S77" s="747"/>
      <c r="T77" s="74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9915669062</v>
      </c>
      <c r="G79" s="260">
        <f>+ROUND(G58+G65+G69+G73+G77,0)</f>
        <v>11656486016</v>
      </c>
      <c r="H79" s="15"/>
      <c r="I79" s="257">
        <f>+ROUND(I58+I65+I69+I73+I77,0)</f>
        <v>2549004</v>
      </c>
      <c r="J79" s="260">
        <f>+ROUND(J58+J65+J69+J73+J77,0)</f>
        <v>2621618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9918218066</v>
      </c>
      <c r="P79" s="380">
        <f>+ROUND(P58+P65+P69+P73+P77,0)</f>
        <v>11659107634</v>
      </c>
      <c r="Q79" s="31"/>
      <c r="R79" s="761" t="s">
        <v>197</v>
      </c>
      <c r="S79" s="762"/>
      <c r="T79" s="76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4141389375</v>
      </c>
      <c r="G81" s="217">
        <v>3922930154</v>
      </c>
      <c r="H81" s="15"/>
      <c r="I81" s="218">
        <f>2062754+113977</f>
        <v>2176731</v>
      </c>
      <c r="J81" s="217">
        <v>2948413</v>
      </c>
      <c r="K81" s="215"/>
      <c r="L81" s="218"/>
      <c r="M81" s="217"/>
      <c r="N81" s="215"/>
      <c r="O81" s="353">
        <f>+ROUND(+F81+I81+L81,0)</f>
        <v>4143566106</v>
      </c>
      <c r="P81" s="366">
        <f>+ROUND(+G81+J81+M81,0)</f>
        <v>3925878567</v>
      </c>
      <c r="Q81" s="31"/>
      <c r="R81" s="726" t="s">
        <v>178</v>
      </c>
      <c r="S81" s="727"/>
      <c r="T81" s="72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7" t="s">
        <v>179</v>
      </c>
      <c r="S82" s="738"/>
      <c r="T82" s="73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4141389375</v>
      </c>
      <c r="G83" s="258">
        <f>+ROUND(G81+G82,0)</f>
        <v>3922930154</v>
      </c>
      <c r="H83" s="15"/>
      <c r="I83" s="259">
        <f>+ROUND(I81+I82,0)</f>
        <v>2176731</v>
      </c>
      <c r="J83" s="258">
        <f>+ROUND(J81+J82,0)</f>
        <v>2948413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4143566106</v>
      </c>
      <c r="P83" s="375">
        <f>+ROUND(P81+P82,0)</f>
        <v>3925878567</v>
      </c>
      <c r="Q83" s="31"/>
      <c r="R83" s="764" t="s">
        <v>198</v>
      </c>
      <c r="S83" s="765"/>
      <c r="T83" s="76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7"/>
      <c r="D84" s="718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132308427</v>
      </c>
      <c r="G85" s="279">
        <f>+ROUND(G50,0)-ROUND(G79,0)+ROUND(G83,0)</f>
        <v>5664872</v>
      </c>
      <c r="H85" s="15"/>
      <c r="I85" s="280">
        <f>+ROUND(I50,0)-ROUND(I79,0)+ROUND(I83,0)</f>
        <v>-372273</v>
      </c>
      <c r="J85" s="279">
        <f>+ROUND(J50,0)-ROUND(J79,0)+ROUND(J83,0)</f>
        <v>301024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131936154</v>
      </c>
      <c r="P85" s="377">
        <f>+ROUND(P50,0)-ROUND(P79,0)+ROUND(P83,0)</f>
        <v>5965896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-132308427</v>
      </c>
      <c r="G86" s="281">
        <f>+ROUND(G103,0)+ROUND(G122,0)+ROUND(G129,0)-ROUND(G134,0)</f>
        <v>-5664872</v>
      </c>
      <c r="H86" s="15"/>
      <c r="I86" s="282">
        <f>+ROUND(I103,0)+ROUND(I122,0)+ROUND(I129,0)-ROUND(I134,0)</f>
        <v>372273</v>
      </c>
      <c r="J86" s="281">
        <f>+ROUND(J103,0)+ROUND(J122,0)+ROUND(J129,0)-ROUND(J134,0)</f>
        <v>-301024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-131936154</v>
      </c>
      <c r="P86" s="379">
        <f>+ROUND(P103,0)+ROUND(P122,0)+ROUND(P129,0)-ROUND(P134,0)</f>
        <v>-5965896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6" t="s">
        <v>199</v>
      </c>
      <c r="S89" s="727"/>
      <c r="T89" s="72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7" t="s">
        <v>200</v>
      </c>
      <c r="S90" s="738"/>
      <c r="T90" s="73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6" t="s">
        <v>201</v>
      </c>
      <c r="S91" s="747"/>
      <c r="T91" s="74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6" t="s">
        <v>202</v>
      </c>
      <c r="S93" s="727"/>
      <c r="T93" s="72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7" t="s">
        <v>203</v>
      </c>
      <c r="S94" s="738"/>
      <c r="T94" s="73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7" t="s">
        <v>204</v>
      </c>
      <c r="S95" s="738"/>
      <c r="T95" s="73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3" t="s">
        <v>205</v>
      </c>
      <c r="S96" s="744"/>
      <c r="T96" s="74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6" t="s">
        <v>206</v>
      </c>
      <c r="S97" s="747"/>
      <c r="T97" s="74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26" t="s">
        <v>207</v>
      </c>
      <c r="S99" s="727"/>
      <c r="T99" s="72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5898937</v>
      </c>
      <c r="G100" s="221">
        <v>-810441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5898937</v>
      </c>
      <c r="P100" s="372">
        <f>+ROUND(+G100+J100+M100,0)</f>
        <v>-810441</v>
      </c>
      <c r="Q100" s="31"/>
      <c r="R100" s="737" t="s">
        <v>208</v>
      </c>
      <c r="S100" s="738"/>
      <c r="T100" s="73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5898937</v>
      </c>
      <c r="G101" s="223">
        <f>+ROUND(+SUM(G99:G100),0)</f>
        <v>-810441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5898937</v>
      </c>
      <c r="P101" s="351">
        <f>+ROUND(+SUM(P99:P100),0)</f>
        <v>-810441</v>
      </c>
      <c r="Q101" s="31"/>
      <c r="R101" s="746" t="s">
        <v>209</v>
      </c>
      <c r="S101" s="747"/>
      <c r="T101" s="74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5898937</v>
      </c>
      <c r="G103" s="245">
        <f>+ROUND(G91+G97+G101,0)</f>
        <v>-810441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5898937</v>
      </c>
      <c r="P103" s="368">
        <f>+ROUND(P91+P97+P101,0)</f>
        <v>-810441</v>
      </c>
      <c r="Q103" s="94"/>
      <c r="R103" s="758" t="s">
        <v>210</v>
      </c>
      <c r="S103" s="759"/>
      <c r="T103" s="76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6" t="s">
        <v>211</v>
      </c>
      <c r="S106" s="727"/>
      <c r="T106" s="72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7" t="s">
        <v>212</v>
      </c>
      <c r="S107" s="738"/>
      <c r="T107" s="73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6" t="s">
        <v>213</v>
      </c>
      <c r="S108" s="747"/>
      <c r="T108" s="74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3" t="s">
        <v>214</v>
      </c>
      <c r="S110" s="774"/>
      <c r="T110" s="77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6" t="s">
        <v>215</v>
      </c>
      <c r="S111" s="777"/>
      <c r="T111" s="7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6" t="s">
        <v>216</v>
      </c>
      <c r="S112" s="747"/>
      <c r="T112" s="74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6" t="s">
        <v>217</v>
      </c>
      <c r="S114" s="727"/>
      <c r="T114" s="72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7" t="s">
        <v>218</v>
      </c>
      <c r="S115" s="738"/>
      <c r="T115" s="73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6" t="s">
        <v>219</v>
      </c>
      <c r="S116" s="747"/>
      <c r="T116" s="74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>
        <v>14329</v>
      </c>
      <c r="G118" s="247">
        <v>-118317</v>
      </c>
      <c r="H118" s="15"/>
      <c r="I118" s="248"/>
      <c r="J118" s="247"/>
      <c r="K118" s="215"/>
      <c r="L118" s="248">
        <v>4436259</v>
      </c>
      <c r="M118" s="247">
        <v>1321154</v>
      </c>
      <c r="N118" s="215"/>
      <c r="O118" s="354">
        <f>+ROUND(+F118+I118+L118,0)</f>
        <v>4450588</v>
      </c>
      <c r="P118" s="347">
        <f>+ROUND(+G118+J118+M118,0)</f>
        <v>1202837</v>
      </c>
      <c r="Q118" s="31"/>
      <c r="R118" s="726" t="s">
        <v>220</v>
      </c>
      <c r="S118" s="727"/>
      <c r="T118" s="72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-75826</v>
      </c>
      <c r="G119" s="221">
        <v>78706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-75826</v>
      </c>
      <c r="P119" s="372">
        <f>+ROUND(+G119+J119+M119,0)</f>
        <v>78706</v>
      </c>
      <c r="Q119" s="31"/>
      <c r="R119" s="737" t="s">
        <v>221</v>
      </c>
      <c r="S119" s="738"/>
      <c r="T119" s="73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-61497</v>
      </c>
      <c r="G120" s="249">
        <f>+ROUND(+SUM(G118:G119),0)</f>
        <v>-39611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4436259</v>
      </c>
      <c r="M120" s="249">
        <f>+ROUND(+SUM(M118:M119),0)</f>
        <v>1321154</v>
      </c>
      <c r="N120" s="215"/>
      <c r="O120" s="369">
        <f>+ROUND(+SUM(O118:O119),0)</f>
        <v>4374762</v>
      </c>
      <c r="P120" s="370">
        <f>+ROUND(+SUM(P118:P119),0)</f>
        <v>1281543</v>
      </c>
      <c r="Q120" s="31"/>
      <c r="R120" s="746" t="s">
        <v>222</v>
      </c>
      <c r="S120" s="747"/>
      <c r="T120" s="74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-61497</v>
      </c>
      <c r="G122" s="260">
        <f>+ROUND(G108+G112+G116+G120,0)</f>
        <v>-39611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4436259</v>
      </c>
      <c r="M122" s="260">
        <f>+ROUND(M108+M112+M116+M120,0)</f>
        <v>1321154</v>
      </c>
      <c r="N122" s="215"/>
      <c r="O122" s="373">
        <f>+ROUND(O108+O112+O116+O120,0)</f>
        <v>4374762</v>
      </c>
      <c r="P122" s="380">
        <f>+ROUND(P108+P112+P116+P120,0)</f>
        <v>1281543</v>
      </c>
      <c r="Q122" s="31"/>
      <c r="R122" s="761" t="s">
        <v>223</v>
      </c>
      <c r="S122" s="762"/>
      <c r="T122" s="76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6" t="s">
        <v>224</v>
      </c>
      <c r="S124" s="727"/>
      <c r="T124" s="72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-339801</v>
      </c>
      <c r="G125" s="221">
        <v>1286568</v>
      </c>
      <c r="H125" s="15"/>
      <c r="I125" s="222">
        <f>486250-113977</f>
        <v>372273</v>
      </c>
      <c r="J125" s="221">
        <v>-301024</v>
      </c>
      <c r="K125" s="215"/>
      <c r="L125" s="222"/>
      <c r="M125" s="221"/>
      <c r="N125" s="215"/>
      <c r="O125" s="349">
        <f t="shared" si="7"/>
        <v>32472</v>
      </c>
      <c r="P125" s="372">
        <f t="shared" si="7"/>
        <v>985544</v>
      </c>
      <c r="Q125" s="31"/>
      <c r="R125" s="737" t="s">
        <v>225</v>
      </c>
      <c r="S125" s="738"/>
      <c r="T125" s="73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-15247165</v>
      </c>
      <c r="G126" s="221">
        <v>-6059109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-15247165</v>
      </c>
      <c r="P126" s="372">
        <f t="shared" si="7"/>
        <v>-6059109</v>
      </c>
      <c r="Q126" s="31"/>
      <c r="R126" s="767" t="s">
        <v>286</v>
      </c>
      <c r="S126" s="768"/>
      <c r="T126" s="76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9" t="s">
        <v>282</v>
      </c>
      <c r="S127" s="780"/>
      <c r="T127" s="7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0" t="s">
        <v>226</v>
      </c>
      <c r="S128" s="771"/>
      <c r="T128" s="77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-15586966</v>
      </c>
      <c r="G129" s="258">
        <f>+ROUND(+SUM(G124,G125,G126,G128),0)</f>
        <v>-4772541</v>
      </c>
      <c r="H129" s="15"/>
      <c r="I129" s="259">
        <f>+ROUND(+SUM(I124,I125,I126,I128),0)</f>
        <v>372273</v>
      </c>
      <c r="J129" s="258">
        <f>+ROUND(+SUM(J124,J125,J126,J128),0)</f>
        <v>-301024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-15214693</v>
      </c>
      <c r="P129" s="375">
        <f>+ROUND(+SUM(P124,P125,P126,P128),0)</f>
        <v>-5073565</v>
      </c>
      <c r="Q129" s="31"/>
      <c r="R129" s="764" t="s">
        <v>227</v>
      </c>
      <c r="S129" s="765"/>
      <c r="T129" s="76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378465</v>
      </c>
      <c r="G131" s="217">
        <v>335357</v>
      </c>
      <c r="H131" s="15"/>
      <c r="I131" s="218"/>
      <c r="J131" s="217"/>
      <c r="K131" s="215"/>
      <c r="L131" s="218">
        <v>1321154</v>
      </c>
      <c r="M131" s="217"/>
      <c r="N131" s="215"/>
      <c r="O131" s="353">
        <f aca="true" t="shared" si="8" ref="O131:P133">+ROUND(+F131+I131+L131,0)</f>
        <v>1699619</v>
      </c>
      <c r="P131" s="366">
        <f t="shared" si="8"/>
        <v>335357</v>
      </c>
      <c r="Q131" s="31"/>
      <c r="R131" s="726" t="s">
        <v>228</v>
      </c>
      <c r="S131" s="727"/>
      <c r="T131" s="72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>
        <v>-1783</v>
      </c>
      <c r="G132" s="221">
        <v>829</v>
      </c>
      <c r="H132" s="15"/>
      <c r="I132" s="222"/>
      <c r="J132" s="221"/>
      <c r="K132" s="215"/>
      <c r="L132" s="222"/>
      <c r="M132" s="221"/>
      <c r="N132" s="215"/>
      <c r="O132" s="349">
        <f t="shared" si="8"/>
        <v>-1783</v>
      </c>
      <c r="P132" s="372">
        <f t="shared" si="8"/>
        <v>829</v>
      </c>
      <c r="Q132" s="31"/>
      <c r="R132" s="737" t="s">
        <v>229</v>
      </c>
      <c r="S132" s="738"/>
      <c r="T132" s="73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122935583</v>
      </c>
      <c r="G133" s="221">
        <v>378465</v>
      </c>
      <c r="H133" s="15"/>
      <c r="I133" s="222"/>
      <c r="J133" s="221"/>
      <c r="K133" s="215"/>
      <c r="L133" s="222">
        <v>5757413</v>
      </c>
      <c r="M133" s="221">
        <v>1321154</v>
      </c>
      <c r="N133" s="215"/>
      <c r="O133" s="349">
        <f t="shared" si="8"/>
        <v>128692996</v>
      </c>
      <c r="P133" s="372">
        <f t="shared" si="8"/>
        <v>1699619</v>
      </c>
      <c r="Q133" s="31"/>
      <c r="R133" s="787" t="s">
        <v>230</v>
      </c>
      <c r="S133" s="788"/>
      <c r="T133" s="78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122558901</v>
      </c>
      <c r="G134" s="263">
        <f>+ROUND(+G133-G131-G132,0)</f>
        <v>42279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4436259</v>
      </c>
      <c r="M134" s="263">
        <f>+ROUND(+M133-M131-M132,0)</f>
        <v>1321154</v>
      </c>
      <c r="N134" s="215"/>
      <c r="O134" s="382">
        <f>+ROUND(+O133-O131-O132,0)</f>
        <v>126995160</v>
      </c>
      <c r="P134" s="383">
        <f>+ROUND(+P133-P131-P132,0)</f>
        <v>1363433</v>
      </c>
      <c r="Q134" s="31"/>
      <c r="R134" s="784" t="s">
        <v>307</v>
      </c>
      <c r="S134" s="785"/>
      <c r="T134" s="78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9"/>
      <c r="D135" s="719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2419</v>
      </c>
      <c r="G137" s="217">
        <v>4158</v>
      </c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2419</v>
      </c>
      <c r="P137" s="366">
        <f t="shared" si="9"/>
        <v>4158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10076</v>
      </c>
      <c r="G139" s="221">
        <v>2419</v>
      </c>
      <c r="H139" s="15"/>
      <c r="I139" s="222"/>
      <c r="J139" s="221"/>
      <c r="K139" s="215"/>
      <c r="L139" s="222"/>
      <c r="M139" s="221"/>
      <c r="N139" s="215"/>
      <c r="O139" s="349">
        <f t="shared" si="9"/>
        <v>10076</v>
      </c>
      <c r="P139" s="372">
        <f t="shared" si="9"/>
        <v>2419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7657</v>
      </c>
      <c r="G140" s="263">
        <f>+ROUND(+G139-G137-G138,0)</f>
        <v>-1739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7657</v>
      </c>
      <c r="P140" s="383">
        <f>+ROUND(+P139-P137-P138,0)</f>
        <v>-1739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122566558</v>
      </c>
      <c r="G142" s="525">
        <f>+G134+G140</f>
        <v>40540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4436259</v>
      </c>
      <c r="M142" s="525">
        <f>+M134+M140</f>
        <v>1321154</v>
      </c>
      <c r="N142" s="215"/>
      <c r="O142" s="382">
        <f>+O134+O140</f>
        <v>127002817</v>
      </c>
      <c r="P142" s="383">
        <f>+P134+P140</f>
        <v>1361694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29102020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460</v>
      </c>
      <c r="G148" s="695"/>
      <c r="H148" s="695"/>
      <c r="I148" s="696"/>
      <c r="J148" s="334"/>
      <c r="K148" s="16"/>
      <c r="L148" s="334" t="s">
        <v>234</v>
      </c>
      <c r="M148" s="694" t="s">
        <v>461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122945659</v>
      </c>
      <c r="G160" s="553">
        <f>+G133+G139</f>
        <v>380884</v>
      </c>
      <c r="I160" s="552">
        <f>+I133+I139</f>
        <v>0</v>
      </c>
      <c r="J160" s="553">
        <f>+J133+J139</f>
        <v>0</v>
      </c>
      <c r="K160" s="215"/>
      <c r="L160" s="552">
        <f>+L133+L139</f>
        <v>5757413</v>
      </c>
      <c r="M160" s="553">
        <f>+M133+M139</f>
        <v>1321154</v>
      </c>
      <c r="N160" s="215"/>
      <c r="O160" s="556">
        <f>+ROUND(+F160+I160+L160,0)</f>
        <v>128703072</v>
      </c>
      <c r="P160" s="557">
        <f>+ROUND(+G160+J160+M160,0)</f>
        <v>1702038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122945659</v>
      </c>
      <c r="G161" s="550">
        <v>380884</v>
      </c>
      <c r="I161" s="549"/>
      <c r="J161" s="550"/>
      <c r="K161" s="215"/>
      <c r="L161" s="549">
        <v>5757413</v>
      </c>
      <c r="M161" s="550">
        <v>1321154</v>
      </c>
      <c r="N161" s="215"/>
      <c r="O161" s="558">
        <f>+ROUND(+F161+I161+L161,0)</f>
        <v>128703072</v>
      </c>
      <c r="P161" s="559">
        <f>+ROUND(+G161+J161+M161,0)</f>
        <v>1702038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1">
        <f>+IF(F171&gt;0,"БЮДЖЕТ",0)</f>
        <v>0</v>
      </c>
      <c r="G170" s="791"/>
      <c r="I170" s="791">
        <f>+IF(I171&gt;0,"СЕС",0)</f>
        <v>0</v>
      </c>
      <c r="J170" s="791"/>
      <c r="K170" s="11"/>
      <c r="L170" s="791">
        <f>+IF(L171&gt;0,"ДСД",0)</f>
        <v>0</v>
      </c>
      <c r="M170" s="791"/>
      <c r="N170" s="11"/>
      <c r="O170" s="791">
        <f>+IF(O171&gt;0,"Общо (Б-т + СЕС + ДСД)",0)</f>
        <v>0</v>
      </c>
      <c r="P170" s="791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1">
        <f>+COUNTIF(F168:G168,"&lt;&gt;0")</f>
        <v>0</v>
      </c>
      <c r="G171" s="791"/>
      <c r="I171" s="791">
        <f>+COUNTIF(I168:J168,"&lt;&gt;0")</f>
        <v>0</v>
      </c>
      <c r="J171" s="791"/>
      <c r="K171" s="11"/>
      <c r="L171" s="791">
        <f>+COUNTIF(L168:M168,"&lt;&gt;0")</f>
        <v>0</v>
      </c>
      <c r="M171" s="791"/>
      <c r="N171" s="11"/>
      <c r="O171" s="791">
        <f>+COUNTIF(O168:P168,"&lt;&gt;0")</f>
        <v>0</v>
      </c>
      <c r="P171" s="791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0">
        <f>+IF(O174&gt;0,"ВСИЧКО: Б-т + СЕС + ДСД + Общо",0)</f>
        <v>0</v>
      </c>
      <c r="P173" s="790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0">
        <f>+SUM(F171:P171)</f>
        <v>0</v>
      </c>
      <c r="P174" s="790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52 K113:L117 K155:L155 K30:L36 K149:L149 K97:L111 K134:L134 K130:L130 K25 K62:L63 K151:L152 K150 N151:O152 N150 K65:L80 K64 K119:L124 K118 K131 K133 K54:L55 K53 K57:L60 K56 K82:L83 K81 K126:L126 K125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H1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2" t="str">
        <f>+'Cash-Flow-2020-Leva'!B1:F1</f>
        <v>НАЦИОНАЛЕН ОСИГУРИТЕЛЕН ИНСТИТУТ-ДОО</v>
      </c>
      <c r="C1" s="793"/>
      <c r="D1" s="793"/>
      <c r="E1" s="793"/>
      <c r="F1" s="794"/>
      <c r="G1" s="426" t="s">
        <v>244</v>
      </c>
      <c r="H1" s="109"/>
      <c r="I1" s="795" t="str">
        <f>+'Cash-Flow-2020-Leva'!I1:J1</f>
        <v>121 08 25 21</v>
      </c>
      <c r="J1" s="796"/>
      <c r="K1" s="427"/>
      <c r="L1" s="428" t="s">
        <v>245</v>
      </c>
      <c r="M1" s="429">
        <f>+'Cash-Flow-2020-Leva'!M1</f>
        <v>5500</v>
      </c>
      <c r="N1" s="427"/>
      <c r="O1" s="428" t="s">
        <v>239</v>
      </c>
      <c r="P1" s="439" t="str">
        <f>+'Cash-Flow-2020-Leva'!P1</f>
        <v>02 926 13 27</v>
      </c>
      <c r="Q1" s="432"/>
      <c r="R1" s="436" t="s">
        <v>233</v>
      </c>
      <c r="S1" s="797">
        <f>+'Cash-Flow-2020-Leva'!$S$1</f>
        <v>0</v>
      </c>
      <c r="T1" s="798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9" t="s">
        <v>249</v>
      </c>
      <c r="C2" s="800"/>
      <c r="D2" s="800"/>
      <c r="E2" s="800"/>
      <c r="F2" s="801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2" t="str">
        <f>+'Cash-Flow-2020-Leva'!B3:F3</f>
        <v>[Седалище и адрес]</v>
      </c>
      <c r="C3" s="803"/>
      <c r="D3" s="803"/>
      <c r="E3" s="803"/>
      <c r="F3" s="804"/>
      <c r="G3" s="433" t="s">
        <v>238</v>
      </c>
      <c r="H3" s="805" t="str">
        <f>+'Cash-Flow-2020-Leva'!H3</f>
        <v>www.nssi.bg</v>
      </c>
      <c r="I3" s="806"/>
      <c r="J3" s="806"/>
      <c r="K3" s="807"/>
      <c r="L3" s="51" t="s">
        <v>246</v>
      </c>
      <c r="M3" s="808" t="str">
        <f>+'Cash-Flow-2020-Leva'!M3:P3</f>
        <v>Dimitar.Nedyalkov@nssi.bg</v>
      </c>
      <c r="N3" s="809"/>
      <c r="O3" s="809"/>
      <c r="P3" s="810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2" t="s">
        <v>243</v>
      </c>
      <c r="E5" s="812"/>
      <c r="F5" s="812"/>
      <c r="G5" s="812"/>
      <c r="H5" s="812"/>
      <c r="I5" s="812"/>
      <c r="J5" s="812"/>
      <c r="K5" s="812"/>
      <c r="L5" s="812"/>
      <c r="M5" s="39"/>
      <c r="N5" s="39"/>
      <c r="O5" s="53" t="s">
        <v>17</v>
      </c>
      <c r="P5" s="437">
        <f>+'Cash-Flow-2020-Leva'!P5</f>
        <v>2020</v>
      </c>
      <c r="Q5" s="39"/>
      <c r="R5" s="811" t="s">
        <v>180</v>
      </c>
      <c r="S5" s="811"/>
      <c r="T5" s="811"/>
      <c r="U5" s="6"/>
    </row>
    <row r="6" spans="1:28" s="3" customFormat="1" ht="17.25" customHeight="1">
      <c r="A6" s="6"/>
      <c r="B6" s="820">
        <f>+'Cash-Flow-2020-Leva'!B6</f>
        <v>0</v>
      </c>
      <c r="C6" s="820"/>
      <c r="D6" s="812" t="s">
        <v>242</v>
      </c>
      <c r="E6" s="812"/>
      <c r="F6" s="812"/>
      <c r="G6" s="812"/>
      <c r="H6" s="812"/>
      <c r="I6" s="812"/>
      <c r="J6" s="812"/>
      <c r="K6" s="812"/>
      <c r="L6" s="812"/>
      <c r="M6" s="42"/>
      <c r="N6" s="5"/>
      <c r="O6" s="6"/>
      <c r="P6" s="6"/>
      <c r="Q6" s="1"/>
      <c r="R6" s="813">
        <f>+P4</f>
        <v>0</v>
      </c>
      <c r="S6" s="813"/>
      <c r="T6" s="81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4" t="str">
        <f>+B1</f>
        <v>НАЦИОНАЛЕН ОСИГУРИТЕЛЕН ИНСТИТУТ-ДОО</v>
      </c>
      <c r="E8" s="814"/>
      <c r="F8" s="814"/>
      <c r="G8" s="814"/>
      <c r="H8" s="814"/>
      <c r="I8" s="814"/>
      <c r="J8" s="814"/>
      <c r="K8" s="814"/>
      <c r="L8" s="814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815">
        <f>+P5</f>
        <v>2020</v>
      </c>
      <c r="S8" s="816"/>
      <c r="T8" s="81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5760724.083</v>
      </c>
      <c r="G15" s="243">
        <f>+'Cash-Flow-2020-Leva'!G15/1000</f>
        <v>7559866.309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5760724.083</v>
      </c>
      <c r="P15" s="366">
        <f aca="true" t="shared" si="1" ref="P15:P24">+G15+J15+M15</f>
        <v>7559866.309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14567.529</v>
      </c>
      <c r="G18" s="243">
        <f>+'Cash-Flow-2020-Leva'!G18/1000</f>
        <v>24584.829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14567.529</v>
      </c>
      <c r="P18" s="366">
        <f t="shared" si="1"/>
        <v>24584.829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3711.755</v>
      </c>
      <c r="G19" s="266">
        <f>+'Cash-Flow-2020-Leva'!G19/1000</f>
        <v>5510.056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3711.755</v>
      </c>
      <c r="P19" s="400">
        <f t="shared" si="1"/>
        <v>5510.056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24.547</v>
      </c>
      <c r="G20" s="266">
        <f>+'Cash-Flow-2020-Leva'!G20/1000</f>
        <v>39.41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24.547</v>
      </c>
      <c r="P20" s="400">
        <f t="shared" si="1"/>
        <v>39.41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449.017</v>
      </c>
      <c r="G22" s="266">
        <f>+'Cash-Flow-2020-Leva'!G22/1000</f>
        <v>624.861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449.017</v>
      </c>
      <c r="P22" s="400">
        <f t="shared" si="1"/>
        <v>624.861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128151.005</v>
      </c>
      <c r="G24" s="255">
        <f>+'Cash-Flow-2020-Leva'!G24/1000</f>
        <v>149671.872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128151.005</v>
      </c>
      <c r="P24" s="372">
        <f t="shared" si="1"/>
        <v>149671.872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5907627.936</v>
      </c>
      <c r="G25" s="223">
        <f>+SUM(G15,G16,G18,G19,G20,G21,G22,G23,G24)</f>
        <v>7740297.337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5907627.936</v>
      </c>
      <c r="P25" s="351">
        <f>+SUM(P15,P16,P18,P19,P20,P21,P22,P23,P24)</f>
        <v>7740297.337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-1046.351</v>
      </c>
      <c r="G37" s="223">
        <f>+'Cash-Flow-2020-Leva'!G37/1000</f>
        <v>-1080.146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-1046.351</v>
      </c>
      <c r="P37" s="351">
        <f t="shared" si="3"/>
        <v>-1080.146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-635.529</v>
      </c>
      <c r="G38" s="268">
        <f>+'Cash-Flow-2020-Leva'!G38/1000</f>
        <v>-928.688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-635.529</v>
      </c>
      <c r="P38" s="401">
        <f t="shared" si="3"/>
        <v>-928.688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-139.696</v>
      </c>
      <c r="G39" s="270">
        <f>+'Cash-Flow-2020-Leva'!G39/1000</f>
        <v>-134.935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-139.696</v>
      </c>
      <c r="P39" s="402">
        <f t="shared" si="3"/>
        <v>-134.935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6.529</v>
      </c>
      <c r="G42" s="223">
        <f>+'Cash-Flow-2020-Leva'!G42/1000</f>
        <v>3.543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6.529</v>
      </c>
      <c r="P42" s="351">
        <f>+G42+J42+M42</f>
        <v>3.543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-25.771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-25.771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-25.771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-25.771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5906588.114</v>
      </c>
      <c r="G50" s="245">
        <f>+G25+G30+G37+G42+G48</f>
        <v>7739220.734</v>
      </c>
      <c r="H50" s="265"/>
      <c r="I50" s="246">
        <f>+I25+I30+I37+I42+I48</f>
        <v>0</v>
      </c>
      <c r="J50" s="245">
        <f>+J25+J30+J37+J42+J48</f>
        <v>-25.771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5906588.114</v>
      </c>
      <c r="P50" s="368">
        <f>+P25+P30+P37+P42+P48</f>
        <v>7739194.963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32284.424</v>
      </c>
      <c r="G53" s="216">
        <f>+'Cash-Flow-2020-Leva'!G53/1000</f>
        <v>42368.532</v>
      </c>
      <c r="H53" s="265"/>
      <c r="I53" s="226">
        <f>+'Cash-Flow-2020-Leva'!I53/1000</f>
        <v>729.882</v>
      </c>
      <c r="J53" s="216">
        <f>+'Cash-Flow-2020-Leva'!J53/1000</f>
        <v>424.026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33014.306</v>
      </c>
      <c r="P53" s="347">
        <f t="shared" si="5"/>
        <v>42792.558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26.368</v>
      </c>
      <c r="G54" s="255">
        <f>+'Cash-Flow-2020-Leva'!G54/1000</f>
        <v>110.471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26.368</v>
      </c>
      <c r="P54" s="372">
        <f t="shared" si="5"/>
        <v>110.471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441.573</v>
      </c>
      <c r="G55" s="255">
        <f>+'Cash-Flow-2020-Leva'!G55/1000</f>
        <v>424.86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441.573</v>
      </c>
      <c r="P55" s="372">
        <f t="shared" si="5"/>
        <v>424.86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44856.5</v>
      </c>
      <c r="G56" s="255">
        <f>+'Cash-Flow-2020-Leva'!G56/1000</f>
        <v>53601.137</v>
      </c>
      <c r="H56" s="265"/>
      <c r="I56" s="256">
        <f>+'Cash-Flow-2020-Leva'!I56/1000</f>
        <v>521.825</v>
      </c>
      <c r="J56" s="255">
        <f>+'Cash-Flow-2020-Leva'!J56/1000</f>
        <v>171.453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45378.325</v>
      </c>
      <c r="P56" s="372">
        <f t="shared" si="5"/>
        <v>53772.590000000004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12887.206</v>
      </c>
      <c r="G57" s="255">
        <f>+'Cash-Flow-2020-Leva'!G57/1000</f>
        <v>15339.932</v>
      </c>
      <c r="H57" s="265"/>
      <c r="I57" s="256">
        <f>+'Cash-Flow-2020-Leva'!I57/1000</f>
        <v>135.721</v>
      </c>
      <c r="J57" s="255">
        <f>+'Cash-Flow-2020-Leva'!J57/1000</f>
        <v>52.475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13022.927</v>
      </c>
      <c r="P57" s="372">
        <f t="shared" si="5"/>
        <v>15392.407000000001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90496.071</v>
      </c>
      <c r="G58" s="249">
        <f>+SUM(G53:G57)</f>
        <v>111844.932</v>
      </c>
      <c r="H58" s="265"/>
      <c r="I58" s="250">
        <f>+SUM(I53:I57)</f>
        <v>1387.4279999999999</v>
      </c>
      <c r="J58" s="249">
        <f>+SUM(J53:J57)</f>
        <v>647.9540000000001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91883.49899999998</v>
      </c>
      <c r="P58" s="370">
        <f>+SUM(P53:P57)</f>
        <v>112492.886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6.906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6.906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3347.534</v>
      </c>
      <c r="G61" s="255">
        <f>+'Cash-Flow-2020-Leva'!G61/1000</f>
        <v>7833.343</v>
      </c>
      <c r="H61" s="265"/>
      <c r="I61" s="256">
        <f>+'Cash-Flow-2020-Leva'!I61/1000</f>
        <v>1161.576</v>
      </c>
      <c r="J61" s="255">
        <f>+'Cash-Flow-2020-Leva'!J61/1000</f>
        <v>1639.2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4509.110000000001</v>
      </c>
      <c r="P61" s="372">
        <f t="shared" si="6"/>
        <v>9472.543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268.716</v>
      </c>
      <c r="G62" s="255">
        <f>+'Cash-Flow-2020-Leva'!G62/1000</f>
        <v>1012.265</v>
      </c>
      <c r="H62" s="265"/>
      <c r="I62" s="256">
        <f>+'Cash-Flow-2020-Leva'!I62/1000</f>
        <v>0</v>
      </c>
      <c r="J62" s="255">
        <f>+'Cash-Flow-2020-Leva'!J62/1000</f>
        <v>334.464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268.716</v>
      </c>
      <c r="P62" s="372">
        <f t="shared" si="6"/>
        <v>1346.729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3616.25</v>
      </c>
      <c r="G65" s="249">
        <f>+SUM(G60:G63)</f>
        <v>8852.514</v>
      </c>
      <c r="H65" s="265"/>
      <c r="I65" s="250">
        <f>+SUM(I60:I63)</f>
        <v>1161.576</v>
      </c>
      <c r="J65" s="249">
        <f>+SUM(J60:J63)</f>
        <v>1973.664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4777.826000000001</v>
      </c>
      <c r="P65" s="370">
        <f>+SUM(P60:P63)</f>
        <v>10826.178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9501488.721</v>
      </c>
      <c r="G71" s="216">
        <f>+'Cash-Flow-2020-Leva'!G71/1000</f>
        <v>11535132.584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9501488.721</v>
      </c>
      <c r="P71" s="347">
        <f>+G71+J71+M71</f>
        <v>11535132.584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459.56</v>
      </c>
      <c r="G72" s="255">
        <f>+'Cash-Flow-2020-Leva'!G72/1000</f>
        <v>630.784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459.56</v>
      </c>
      <c r="P72" s="372">
        <f>+G72+J72+M72</f>
        <v>630.784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9501948.281000001</v>
      </c>
      <c r="G73" s="249">
        <f>+SUM(G71:G72)</f>
        <v>11535763.368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9501948.281000001</v>
      </c>
      <c r="P73" s="370">
        <f>+SUM(P71:P72)</f>
        <v>11535763.368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319608.46</v>
      </c>
      <c r="G75" s="216">
        <f>+'Cash-Flow-2020-Leva'!G75/1000</f>
        <v>25.202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319608.46</v>
      </c>
      <c r="P75" s="347">
        <f>+G75+J75+M75</f>
        <v>25.202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319608.46</v>
      </c>
      <c r="G77" s="249">
        <f>+SUM(G75:G76)</f>
        <v>25.202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319608.46</v>
      </c>
      <c r="P77" s="370">
        <f>+SUM(P75:P76)</f>
        <v>25.202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9915669.062000003</v>
      </c>
      <c r="G79" s="260">
        <f>+G58+G65+G69+G73+G77</f>
        <v>11656486.016</v>
      </c>
      <c r="H79" s="265"/>
      <c r="I79" s="257">
        <f>+I58+I65+I69+I73+I77</f>
        <v>2549.004</v>
      </c>
      <c r="J79" s="260">
        <f>+J58+J65+J69+J73+J77</f>
        <v>2621.618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9918218.066000002</v>
      </c>
      <c r="P79" s="380">
        <f>+P58+P65+P69+P73+P77</f>
        <v>11659107.634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4141389.375</v>
      </c>
      <c r="G81" s="243">
        <f>+'Cash-Flow-2020-Leva'!G81/1000</f>
        <v>3922930.154</v>
      </c>
      <c r="H81" s="265"/>
      <c r="I81" s="244">
        <f>+'Cash-Flow-2020-Leva'!I81/1000</f>
        <v>2176.731</v>
      </c>
      <c r="J81" s="243">
        <f>+'Cash-Flow-2020-Leva'!J81/1000</f>
        <v>2948.413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4143566.106</v>
      </c>
      <c r="P81" s="366">
        <f>+G81+J81+M81</f>
        <v>3925878.5670000003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4141389.375</v>
      </c>
      <c r="G83" s="258">
        <f>+G81+G82</f>
        <v>3922930.154</v>
      </c>
      <c r="H83" s="265"/>
      <c r="I83" s="259">
        <f>+I81+I82</f>
        <v>2176.731</v>
      </c>
      <c r="J83" s="258">
        <f>+J81+J82</f>
        <v>2948.413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4143566.106</v>
      </c>
      <c r="P83" s="375">
        <f>+P81+P82</f>
        <v>3925878.5670000003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9"/>
      <c r="D84" s="81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132308.42699999735</v>
      </c>
      <c r="G85" s="279">
        <f>+G50-G79+G83</f>
        <v>5664.871999999508</v>
      </c>
      <c r="H85" s="265"/>
      <c r="I85" s="280">
        <f>+I50-I79+I83</f>
        <v>-372.2729999999997</v>
      </c>
      <c r="J85" s="279">
        <f>+J50-J79+J83</f>
        <v>301.0239999999999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131936.1539999987</v>
      </c>
      <c r="P85" s="377">
        <f>+P50-P79+P83</f>
        <v>5965.896000001114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-132308.427</v>
      </c>
      <c r="G86" s="281">
        <f>+G103+G122+G129-G134</f>
        <v>-5664.871999999999</v>
      </c>
      <c r="H86" s="265"/>
      <c r="I86" s="282">
        <f>+I103+I122+I129-I134</f>
        <v>372.273</v>
      </c>
      <c r="J86" s="281">
        <f>+J103+J122+J129-J134</f>
        <v>-301.024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-131936.15399999998</v>
      </c>
      <c r="P86" s="379">
        <f>+P103+P122+P129-P134</f>
        <v>-5965.896000000001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5898.937</v>
      </c>
      <c r="G100" s="255">
        <f>+'Cash-Flow-2020-Leva'!G100/1000</f>
        <v>-810.441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5898.937</v>
      </c>
      <c r="P100" s="372">
        <f>+G100+J100+M100</f>
        <v>-810.441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5898.937</v>
      </c>
      <c r="G101" s="223">
        <f>+SUM(G99:G100)</f>
        <v>-810.441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5898.937</v>
      </c>
      <c r="P101" s="351">
        <f>+SUM(P99:P100)</f>
        <v>-810.441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5898.937</v>
      </c>
      <c r="G103" s="245">
        <f>+G91+G97+G101</f>
        <v>-810.441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5898.937</v>
      </c>
      <c r="P103" s="368">
        <f>+P91+P97+P101</f>
        <v>-810.441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14.329</v>
      </c>
      <c r="G118" s="216">
        <f>+'Cash-Flow-2020-Leva'!G118/1000</f>
        <v>-118.317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4436.259</v>
      </c>
      <c r="M118" s="216">
        <f>+'Cash-Flow-2020-Leva'!M118/1000</f>
        <v>1321.154</v>
      </c>
      <c r="N118" s="451"/>
      <c r="O118" s="354">
        <f>+F118+I118+L118</f>
        <v>4450.588</v>
      </c>
      <c r="P118" s="347">
        <f>+G118+J118+M118</f>
        <v>1202.837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-75.826</v>
      </c>
      <c r="G119" s="255">
        <f>+'Cash-Flow-2020-Leva'!G119/1000</f>
        <v>78.706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-75.826</v>
      </c>
      <c r="P119" s="372">
        <f>+G119+J119+M119</f>
        <v>78.706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-61.49699999999999</v>
      </c>
      <c r="G120" s="249">
        <f>+SUM(G118:G119)</f>
        <v>-39.61099999999999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4436.259</v>
      </c>
      <c r="M120" s="249">
        <f>+SUM(M118:M119)</f>
        <v>1321.154</v>
      </c>
      <c r="N120" s="451"/>
      <c r="O120" s="369">
        <f>+SUM(O118:O119)</f>
        <v>4374.762</v>
      </c>
      <c r="P120" s="370">
        <f>+SUM(P118:P119)</f>
        <v>1281.543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-61.49699999999999</v>
      </c>
      <c r="G122" s="260">
        <f>+G108+G112+G116+G120</f>
        <v>-39.61099999999999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4436.259</v>
      </c>
      <c r="M122" s="260">
        <f>+M108+M112+M116+M120</f>
        <v>1321.154</v>
      </c>
      <c r="N122" s="451"/>
      <c r="O122" s="373">
        <f>+O108+O112+O116+O120</f>
        <v>4374.762</v>
      </c>
      <c r="P122" s="380">
        <f>+P108+P112+P116+P120</f>
        <v>1281.543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-339.801</v>
      </c>
      <c r="G125" s="255">
        <f>+'Cash-Flow-2020-Leva'!G125/1000</f>
        <v>1286.568</v>
      </c>
      <c r="H125" s="265"/>
      <c r="I125" s="256">
        <f>+'Cash-Flow-2020-Leva'!I125/1000</f>
        <v>372.273</v>
      </c>
      <c r="J125" s="255">
        <f>+'Cash-Flow-2020-Leva'!J125/1000</f>
        <v>-301.024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32.47200000000004</v>
      </c>
      <c r="P125" s="372">
        <f t="shared" si="8"/>
        <v>985.544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-15247.165</v>
      </c>
      <c r="G126" s="255">
        <f>+'Cash-Flow-2020-Leva'!G126/1000</f>
        <v>-6059.109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-15247.165</v>
      </c>
      <c r="P126" s="372">
        <f t="shared" si="8"/>
        <v>-6059.109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-15586.966</v>
      </c>
      <c r="G129" s="258">
        <f>+SUM(G124,G125,G126,G128)</f>
        <v>-4772.541</v>
      </c>
      <c r="H129" s="265"/>
      <c r="I129" s="259">
        <f>+SUM(I124,I125,I126,I128)</f>
        <v>372.273</v>
      </c>
      <c r="J129" s="258">
        <f>+SUM(J124,J125,J126,J128)</f>
        <v>-301.024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-15214.693000000001</v>
      </c>
      <c r="P129" s="375">
        <f>+SUM(P124,P125,P126,P128)</f>
        <v>-5073.5650000000005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378.465</v>
      </c>
      <c r="G131" s="243">
        <f>+'Cash-Flow-2020-Leva'!G131/1000</f>
        <v>335.357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1321.154</v>
      </c>
      <c r="M131" s="243">
        <f>+'Cash-Flow-2020-Leva'!M131/1000</f>
        <v>0</v>
      </c>
      <c r="N131" s="451"/>
      <c r="O131" s="353">
        <f aca="true" t="shared" si="9" ref="O131:P133">+F131+I131+L131</f>
        <v>1699.619</v>
      </c>
      <c r="P131" s="366">
        <f t="shared" si="9"/>
        <v>335.357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-1.783</v>
      </c>
      <c r="G132" s="255">
        <f>+'Cash-Flow-2020-Leva'!G132/1000</f>
        <v>0.829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-1.783</v>
      </c>
      <c r="P132" s="372">
        <f t="shared" si="9"/>
        <v>0.829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122935.583</v>
      </c>
      <c r="G133" s="255">
        <f>+'Cash-Flow-2020-Leva'!G133/1000</f>
        <v>378.465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5757.413</v>
      </c>
      <c r="M133" s="255">
        <f>+'Cash-Flow-2020-Leva'!M133/1000</f>
        <v>1321.154</v>
      </c>
      <c r="N133" s="451"/>
      <c r="O133" s="349">
        <f t="shared" si="9"/>
        <v>128692.996</v>
      </c>
      <c r="P133" s="372">
        <f t="shared" si="9"/>
        <v>1699.619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122558.901</v>
      </c>
      <c r="G134" s="263">
        <f>+G133-G131-G132</f>
        <v>42.27899999999995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4436.259</v>
      </c>
      <c r="M134" s="263">
        <f>+M133-M131-M132</f>
        <v>1321.154</v>
      </c>
      <c r="N134" s="451"/>
      <c r="O134" s="382">
        <f>+O133-O131-O132</f>
        <v>126995.15999999999</v>
      </c>
      <c r="P134" s="383">
        <f>+P133-P131-P132</f>
        <v>1363.433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8"/>
      <c r="D135" s="81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2.419</v>
      </c>
      <c r="G137" s="243">
        <f>+'Cash-Flow-2020-Leva'!G137/1000</f>
        <v>4.158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2.419</v>
      </c>
      <c r="P137" s="366">
        <f t="shared" si="10"/>
        <v>4.158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10.076</v>
      </c>
      <c r="G139" s="255">
        <f>+'Cash-Flow-2020-Leva'!G139/1000</f>
        <v>2.419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10.076</v>
      </c>
      <c r="P139" s="372">
        <f t="shared" si="10"/>
        <v>2.419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7.657</v>
      </c>
      <c r="G140" s="263">
        <f>+G139-G137-G138</f>
        <v>-1.7390000000000003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7.657</v>
      </c>
      <c r="P140" s="383">
        <f>+P139-P137-P138</f>
        <v>-1.7390000000000003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122566.558</v>
      </c>
      <c r="G142" s="263">
        <f>+G134+G140</f>
        <v>40.53999999999995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4436.259</v>
      </c>
      <c r="M142" s="525">
        <f>+M134+M140</f>
        <v>1321.154</v>
      </c>
      <c r="N142" s="451"/>
      <c r="O142" s="536">
        <f>+O134+O140</f>
        <v>127002.817</v>
      </c>
      <c r="P142" s="537">
        <f>+P134+P140</f>
        <v>1361.694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29102020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B. Zhekova</cp:lastModifiedBy>
  <cp:lastPrinted>2020-04-24T05:29:24Z</cp:lastPrinted>
  <dcterms:created xsi:type="dcterms:W3CDTF">2015-12-01T07:17:04Z</dcterms:created>
  <dcterms:modified xsi:type="dcterms:W3CDTF">2020-10-29T11:46:13Z</dcterms:modified>
  <cp:category/>
  <cp:version/>
  <cp:contentType/>
  <cp:contentStatus/>
</cp:coreProperties>
</file>