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enka2023\Dinam pokazateli&amp;Tabl po pol\"/>
    </mc:Choice>
  </mc:AlternateContent>
  <xr:revisionPtr revIDLastSave="0" documentId="13_ncr:1_{BF936F7F-0D9F-4E00-82F6-CB7A8AFC5F98}" xr6:coauthVersionLast="36" xr6:coauthVersionMax="36" xr10:uidLastSave="{00000000-0000-0000-0000-000000000000}"/>
  <bookViews>
    <workbookView xWindow="0" yWindow="0" windowWidth="24000" windowHeight="8625" xr2:uid="{943F3E03-F4DF-4B1A-9457-5D25345E578E}"/>
  </bookViews>
  <sheets>
    <sheet name="EN " sheetId="2" r:id="rId1"/>
  </sheets>
  <definedNames>
    <definedName name="\M" localSheetId="0">'EN '!#REF!</definedName>
    <definedName name="\M">#REF!</definedName>
    <definedName name="_xlnm.Print_Area" localSheetId="0">'EN '!$A$1:$L$54</definedName>
    <definedName name="_xlnm.Print_Titles" localSheetId="0">'EN '!$3:$3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2" l="1"/>
  <c r="H43" i="2"/>
  <c r="I43" i="2"/>
  <c r="J43" i="2"/>
  <c r="K43" i="2"/>
  <c r="L43" i="2"/>
  <c r="E31" i="2"/>
  <c r="F31" i="2"/>
  <c r="G31" i="2"/>
  <c r="H31" i="2"/>
  <c r="I31" i="2"/>
  <c r="J31" i="2"/>
  <c r="K31" i="2"/>
  <c r="L31" i="2"/>
  <c r="E33" i="2"/>
  <c r="F33" i="2"/>
  <c r="G33" i="2"/>
  <c r="H33" i="2"/>
  <c r="I33" i="2"/>
  <c r="J33" i="2"/>
  <c r="K33" i="2"/>
  <c r="L33" i="2"/>
  <c r="G35" i="2"/>
  <c r="H35" i="2"/>
  <c r="I35" i="2"/>
  <c r="J35" i="2"/>
  <c r="K35" i="2"/>
  <c r="L35" i="2"/>
  <c r="K37" i="2"/>
  <c r="L37" i="2"/>
  <c r="G39" i="2"/>
  <c r="H39" i="2"/>
  <c r="I39" i="2"/>
  <c r="J39" i="2"/>
  <c r="K39" i="2"/>
  <c r="L39" i="2"/>
  <c r="G41" i="2"/>
  <c r="H41" i="2"/>
  <c r="I41" i="2"/>
  <c r="J41" i="2"/>
  <c r="K41" i="2"/>
  <c r="L41" i="2"/>
  <c r="L36" i="2"/>
  <c r="K36" i="2"/>
  <c r="J36" i="2"/>
  <c r="L38" i="2"/>
  <c r="J38" i="2"/>
  <c r="L40" i="2"/>
  <c r="L42" i="2"/>
  <c r="L49" i="2"/>
  <c r="E49" i="2"/>
  <c r="L48" i="2"/>
  <c r="K48" i="2"/>
  <c r="J48" i="2"/>
  <c r="J49" i="2" s="1"/>
  <c r="I48" i="2"/>
  <c r="I49" i="2" s="1"/>
  <c r="H48" i="2"/>
  <c r="H49" i="2" s="1"/>
  <c r="G48" i="2"/>
  <c r="G49" i="2" s="1"/>
  <c r="F48" i="2"/>
  <c r="F49" i="2" s="1"/>
  <c r="E48" i="2"/>
  <c r="D48" i="2"/>
  <c r="D49" i="2" s="1"/>
  <c r="C48" i="2"/>
  <c r="C49" i="2" s="1"/>
  <c r="L47" i="2"/>
  <c r="K47" i="2"/>
  <c r="J47" i="2"/>
  <c r="I47" i="2"/>
  <c r="H47" i="2"/>
  <c r="G47" i="2"/>
  <c r="F47" i="2"/>
  <c r="E47" i="2"/>
  <c r="D47" i="2"/>
  <c r="C47" i="2"/>
  <c r="L46" i="2"/>
  <c r="K46" i="2"/>
  <c r="J46" i="2"/>
  <c r="I46" i="2"/>
  <c r="H46" i="2"/>
  <c r="G46" i="2"/>
  <c r="F46" i="2"/>
  <c r="E46" i="2"/>
  <c r="D46" i="2"/>
  <c r="C46" i="2"/>
  <c r="A46" i="2"/>
  <c r="A47" i="2" s="1"/>
  <c r="A48" i="2" s="1"/>
  <c r="A49" i="2" s="1"/>
  <c r="L45" i="2"/>
  <c r="K45" i="2"/>
  <c r="J45" i="2"/>
  <c r="I45" i="2"/>
  <c r="H45" i="2"/>
  <c r="G45" i="2"/>
  <c r="F45" i="2"/>
  <c r="E45" i="2"/>
  <c r="D45" i="2"/>
  <c r="C45" i="2"/>
  <c r="F43" i="2"/>
  <c r="E43" i="2"/>
  <c r="D43" i="2"/>
  <c r="F41" i="2"/>
  <c r="E41" i="2"/>
  <c r="D41" i="2"/>
  <c r="I40" i="2"/>
  <c r="F39" i="2"/>
  <c r="E39" i="2"/>
  <c r="D39" i="2"/>
  <c r="I38" i="2"/>
  <c r="H38" i="2"/>
  <c r="G38" i="2"/>
  <c r="F37" i="2"/>
  <c r="E37" i="2"/>
  <c r="D37" i="2"/>
  <c r="I36" i="2"/>
  <c r="H36" i="2"/>
  <c r="G36" i="2"/>
  <c r="G37" i="2" s="1"/>
  <c r="F35" i="2"/>
  <c r="E35" i="2"/>
  <c r="D35" i="2"/>
  <c r="D33" i="2"/>
  <c r="D31" i="2"/>
  <c r="G30" i="2"/>
  <c r="E25" i="2"/>
  <c r="A22" i="2"/>
  <c r="A23" i="2" s="1"/>
  <c r="A24" i="2" s="1"/>
  <c r="A25" i="2" s="1"/>
  <c r="A26" i="2" s="1"/>
  <c r="A27" i="2" s="1"/>
  <c r="I9" i="2"/>
  <c r="H9" i="2"/>
  <c r="G9" i="2"/>
  <c r="F9" i="2"/>
  <c r="E9" i="2"/>
  <c r="D9" i="2"/>
  <c r="K49" i="2" l="1"/>
  <c r="H37" i="2"/>
  <c r="I37" i="2"/>
  <c r="J37" i="2"/>
</calcChain>
</file>

<file path=xl/sharedStrings.xml><?xml version="1.0" encoding="utf-8"?>
<sst xmlns="http://schemas.openxmlformats.org/spreadsheetml/2006/main" count="55" uniqueCount="49">
  <si>
    <t>Main Macroeconomic and State Social Insurance indicators</t>
  </si>
  <si>
    <t xml:space="preserve">INDICATORS </t>
  </si>
  <si>
    <t>MACROECONOMIC</t>
  </si>
  <si>
    <t>GDP (current prices, in millions BGN)</t>
  </si>
  <si>
    <t xml:space="preserve">Harmonised Index of Consumer Prices </t>
  </si>
  <si>
    <t>Average monthly salary (in BGN)</t>
  </si>
  <si>
    <t>Registered unemployed (administrative statistics)  (monthly average number)</t>
  </si>
  <si>
    <t>Unemployment rate  (administrative statistics)  (in %)</t>
  </si>
  <si>
    <t>Unemployed entitled to cash benefits for unemployment (monthly average number)</t>
  </si>
  <si>
    <t>SOCIAL</t>
  </si>
  <si>
    <t>Insured persons (monthly average number)</t>
  </si>
  <si>
    <t>Number of pensioners (monthly average)</t>
  </si>
  <si>
    <t>Number of pensions (monthly average)</t>
  </si>
  <si>
    <t>Average contributory income (monthly in BGN)</t>
  </si>
  <si>
    <t>Revenue from social insurance contributions (thousands BGN)</t>
  </si>
  <si>
    <t>Transfers and subsidies by the State Budget to the State Social Insurance’s budget (thousands BGN)</t>
  </si>
  <si>
    <t>State Social Insurance Expenditure (thousands BGN)</t>
  </si>
  <si>
    <t>Expenditure on pensions (thusands BGN)</t>
  </si>
  <si>
    <t xml:space="preserve">Expenditure on unemployment benefits (thusands BGN) </t>
  </si>
  <si>
    <t>Expenditure on cash benefits due to general sickness, quarantine and accidents not related to employment  (thousands BGN)</t>
  </si>
  <si>
    <t xml:space="preserve">823 408,0 </t>
  </si>
  <si>
    <t>Expenditure on cash benefits for pregnancy and childbirth (thousands BGN)</t>
  </si>
  <si>
    <t xml:space="preserve">520 277,1 </t>
  </si>
  <si>
    <t xml:space="preserve">Expenditure on cash benefits for raising a child up to 2 years of age  and for adoption of a child up to 5 years of age  (thousands BGN) </t>
  </si>
  <si>
    <r>
      <t xml:space="preserve">Expenses on cash benefits for raising a child up to 8 years of age by the father (adoptive parent) (in force as from 01.08.2022) </t>
    </r>
    <r>
      <rPr>
        <b/>
        <sz val="10"/>
        <rFont val="Arial"/>
        <family val="2"/>
        <charset val="204"/>
      </rPr>
      <t xml:space="preserve"> (thousands BGN) </t>
    </r>
  </si>
  <si>
    <t>INDICES</t>
  </si>
  <si>
    <t>Average monthly gross contributory income for the country (in BGN)</t>
  </si>
  <si>
    <t xml:space="preserve">  Index based on previous period (in %)</t>
  </si>
  <si>
    <t>Average monthly pension (all types of pensions) (in BGN)</t>
  </si>
  <si>
    <t>Average monthly old-age pension (in BGN)</t>
  </si>
  <si>
    <t>Average monthly social  pension for old-age (non-contributory) (in BGN) (average for the period)*</t>
  </si>
  <si>
    <t>Average monthly minimum old-age pension (in BGN) **</t>
  </si>
  <si>
    <t>Average monthly maximum pension (in BGN)***</t>
  </si>
  <si>
    <t>Statutory monthly minimum wage (in BGN)</t>
  </si>
  <si>
    <t>RATIOS</t>
  </si>
  <si>
    <t>State Social Insurance Expenditure as a share of GDP (in %)</t>
  </si>
  <si>
    <t>Pension expenditure as a share of GDP (in %)</t>
  </si>
  <si>
    <t xml:space="preserve">Number of pensioners per 100 insured persons </t>
  </si>
  <si>
    <t>Average monthly pension (all types of pensions) to the average monthly gross contributory income for the country (in %)</t>
  </si>
  <si>
    <t>Average monthly pension (all types of pensions) to the average monthly net contributory income for the country (in %)</t>
  </si>
  <si>
    <r>
      <rPr>
        <b/>
        <i/>
        <sz val="10"/>
        <rFont val="Arial CYR"/>
        <charset val="204"/>
      </rPr>
      <t xml:space="preserve"> Sources</t>
    </r>
    <r>
      <rPr>
        <b/>
        <sz val="10"/>
        <rFont val="Arial CYR"/>
        <charset val="204"/>
      </rPr>
      <t xml:space="preserve">: NSSI, NSI, NEA  </t>
    </r>
  </si>
  <si>
    <t xml:space="preserve">Note: </t>
  </si>
  <si>
    <t>* As of 1.07.2022  the amount of social pension for old age is BGN 247.</t>
  </si>
  <si>
    <t>** As of 1.07.2022  the minimum amount of old age pension is BGN 467.</t>
  </si>
  <si>
    <t>*** As of 1.07.2022  the maximum amount of pensions is BGN 2000 and as of  1.10.2022 it is BGN 3400.</t>
  </si>
  <si>
    <t xml:space="preserve">  including self-insured</t>
  </si>
  <si>
    <t xml:space="preserve">  including farmers</t>
  </si>
  <si>
    <t xml:space="preserve">   Annual average HICP  ( in %)</t>
  </si>
  <si>
    <t xml:space="preserve">   At the end of the year ( in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</si>
</sst>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7" formatCode="0.0%"/>
  </numFmts>
  <fonts count="14">
    <font>
      <sz val="10"/>
      <name val="Arial"/>
      <charset val="204"/>
    </font>
    <font>
      <b/>
      <sz val="10"/>
      <name val="Arial CYR"/>
      <charset val="204"/>
    </font>
    <font>
      <sz val="12"/>
      <name val="Modern"/>
      <charset val="204"/>
    </font>
    <font>
      <b/>
      <sz val="14"/>
      <name val="Arial Cyr"/>
      <charset val="204"/>
    </font>
    <font>
      <sz val="10"/>
      <name val="Arial Cyr"/>
      <family val="2"/>
      <charset val="204"/>
    </font>
    <font>
      <b/>
      <sz val="12"/>
      <name val="Arial Cyr"/>
      <charset val="204"/>
    </font>
    <font>
      <b/>
      <sz val="10"/>
      <name val="Arial CYR"/>
      <family val="2"/>
      <charset val="204"/>
    </font>
    <font>
      <sz val="10"/>
      <name val="Arial Cyr"/>
      <charset val="204"/>
    </font>
    <font>
      <sz val="10"/>
      <color indexed="10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2"/>
      <name val="Arial CYR"/>
      <charset val="204"/>
    </font>
    <font>
      <sz val="12"/>
      <color indexed="10"/>
      <name val="Modern"/>
      <charset val="204"/>
    </font>
    <font>
      <b/>
      <i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0" fontId="2" fillId="0" borderId="0" applyFill="0" applyBorder="0" applyAlignment="0" applyProtection="0"/>
    <xf numFmtId="0" fontId="2" fillId="0" borderId="0" applyNumberFormat="0" applyFill="0" applyBorder="0" applyAlignment="0" applyProtection="0"/>
  </cellStyleXfs>
  <cellXfs count="74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2" applyFont="1" applyFill="1"/>
    <xf numFmtId="0" fontId="5" fillId="0" borderId="0" xfId="2" applyNumberFormat="1" applyFont="1" applyFill="1" applyBorder="1" applyAlignment="1" applyProtection="1">
      <alignment vertical="center"/>
    </xf>
    <xf numFmtId="0" fontId="1" fillId="0" borderId="0" xfId="0" applyFont="1" applyFill="1" applyBorder="1"/>
    <xf numFmtId="0" fontId="4" fillId="0" borderId="0" xfId="0" applyFont="1" applyFill="1" applyBorder="1"/>
    <xf numFmtId="0" fontId="8" fillId="0" borderId="0" xfId="0" applyFont="1" applyFill="1"/>
    <xf numFmtId="0" fontId="9" fillId="0" borderId="0" xfId="0" applyFont="1" applyFill="1"/>
    <xf numFmtId="0" fontId="7" fillId="0" borderId="0" xfId="0" applyFont="1" applyFill="1"/>
    <xf numFmtId="0" fontId="11" fillId="0" borderId="0" xfId="0" applyFont="1" applyFill="1"/>
    <xf numFmtId="0" fontId="1" fillId="0" borderId="0" xfId="2" applyNumberFormat="1" applyFont="1" applyFill="1" applyBorder="1" applyAlignment="1" applyProtection="1">
      <alignment horizontal="left" vertical="center" wrapText="1"/>
    </xf>
    <xf numFmtId="0" fontId="7" fillId="0" borderId="0" xfId="2" applyFont="1" applyFill="1" applyAlignment="1">
      <alignment wrapText="1"/>
    </xf>
    <xf numFmtId="0" fontId="7" fillId="0" borderId="0" xfId="2" applyFont="1" applyFill="1"/>
    <xf numFmtId="0" fontId="1" fillId="0" borderId="2" xfId="0" applyFont="1" applyFill="1" applyBorder="1" applyAlignment="1">
      <alignment horizontal="center"/>
    </xf>
    <xf numFmtId="167" fontId="12" fillId="4" borderId="2" xfId="1" applyNumberFormat="1" applyFont="1" applyFill="1" applyBorder="1" applyAlignment="1">
      <alignment horizontal="right"/>
    </xf>
    <xf numFmtId="0" fontId="1" fillId="0" borderId="2" xfId="2" applyNumberFormat="1" applyFont="1" applyFill="1" applyBorder="1" applyAlignment="1" applyProtection="1">
      <alignment horizontal="left" wrapText="1"/>
    </xf>
    <xf numFmtId="164" fontId="1" fillId="0" borderId="2" xfId="0" applyNumberFormat="1" applyFont="1" applyFill="1" applyBorder="1"/>
    <xf numFmtId="164" fontId="1" fillId="0" borderId="2" xfId="1" applyNumberFormat="1" applyFont="1" applyFill="1" applyBorder="1" applyAlignment="1">
      <alignment horizontal="right"/>
    </xf>
    <xf numFmtId="2" fontId="1" fillId="0" borderId="2" xfId="2" applyNumberFormat="1" applyFont="1" applyFill="1" applyBorder="1" applyAlignment="1" applyProtection="1">
      <alignment horizontal="center" vertical="center"/>
    </xf>
    <xf numFmtId="0" fontId="1" fillId="0" borderId="2" xfId="2" applyFont="1" applyFill="1" applyBorder="1" applyAlignment="1">
      <alignment horizontal="center" vertical="center" wrapText="1"/>
    </xf>
    <xf numFmtId="0" fontId="4" fillId="2" borderId="2" xfId="0" applyFont="1" applyFill="1" applyBorder="1"/>
    <xf numFmtId="3" fontId="6" fillId="0" borderId="2" xfId="0" applyNumberFormat="1" applyFont="1" applyFill="1" applyBorder="1"/>
    <xf numFmtId="3" fontId="6" fillId="3" borderId="2" xfId="0" applyNumberFormat="1" applyFont="1" applyFill="1" applyBorder="1"/>
    <xf numFmtId="1" fontId="1" fillId="0" borderId="2" xfId="2" applyNumberFormat="1" applyFont="1" applyFill="1" applyBorder="1" applyAlignment="1" applyProtection="1">
      <alignment horizontal="left" wrapText="1"/>
    </xf>
    <xf numFmtId="3" fontId="1" fillId="0" borderId="2" xfId="2" applyNumberFormat="1" applyFont="1" applyFill="1" applyBorder="1" applyAlignment="1">
      <alignment horizontal="right"/>
    </xf>
    <xf numFmtId="10" fontId="1" fillId="0" borderId="2" xfId="2" applyNumberFormat="1" applyFont="1" applyFill="1" applyBorder="1" applyAlignment="1" applyProtection="1">
      <alignment horizontal="left" wrapText="1"/>
    </xf>
    <xf numFmtId="165" fontId="1" fillId="0" borderId="2" xfId="2" applyNumberFormat="1" applyFont="1" applyFill="1" applyBorder="1" applyAlignment="1">
      <alignment horizontal="right"/>
    </xf>
    <xf numFmtId="10" fontId="1" fillId="0" borderId="2" xfId="2" applyNumberFormat="1" applyFont="1" applyFill="1" applyBorder="1" applyAlignment="1" applyProtection="1">
      <alignment horizontal="left" wrapText="1" shrinkToFit="1"/>
    </xf>
    <xf numFmtId="3" fontId="6" fillId="0" borderId="2" xfId="2" applyNumberFormat="1" applyFont="1" applyFill="1" applyBorder="1" applyAlignment="1">
      <alignment horizontal="right"/>
    </xf>
    <xf numFmtId="0" fontId="6" fillId="4" borderId="2" xfId="0" applyFont="1" applyFill="1" applyBorder="1"/>
    <xf numFmtId="2" fontId="6" fillId="0" borderId="2" xfId="0" applyNumberFormat="1" applyFont="1" applyFill="1" applyBorder="1"/>
    <xf numFmtId="4" fontId="6" fillId="0" borderId="2" xfId="0" applyNumberFormat="1" applyFont="1" applyFill="1" applyBorder="1"/>
    <xf numFmtId="165" fontId="6" fillId="0" borderId="2" xfId="2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 horizontal="center"/>
    </xf>
    <xf numFmtId="0" fontId="6" fillId="0" borderId="3" xfId="0" applyFont="1" applyFill="1" applyBorder="1"/>
    <xf numFmtId="164" fontId="1" fillId="0" borderId="3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10" fontId="1" fillId="0" borderId="3" xfId="2" applyNumberFormat="1" applyFont="1" applyFill="1" applyBorder="1" applyAlignment="1" applyProtection="1">
      <alignment horizontal="left" wrapText="1"/>
    </xf>
    <xf numFmtId="2" fontId="6" fillId="0" borderId="3" xfId="0" applyNumberFormat="1" applyFont="1" applyFill="1" applyBorder="1"/>
    <xf numFmtId="0" fontId="7" fillId="0" borderId="3" xfId="0" applyFont="1" applyFill="1" applyBorder="1" applyAlignment="1">
      <alignment horizontal="center"/>
    </xf>
    <xf numFmtId="10" fontId="1" fillId="0" borderId="4" xfId="2" applyNumberFormat="1" applyFont="1" applyFill="1" applyBorder="1" applyAlignment="1" applyProtection="1">
      <alignment horizontal="left" wrapText="1"/>
    </xf>
    <xf numFmtId="164" fontId="7" fillId="0" borderId="3" xfId="2" applyNumberFormat="1" applyFont="1" applyFill="1" applyBorder="1" applyAlignment="1">
      <alignment horizontal="right"/>
    </xf>
    <xf numFmtId="0" fontId="6" fillId="0" borderId="4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64" fontId="7" fillId="0" borderId="1" xfId="2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wrapText="1"/>
    </xf>
    <xf numFmtId="0" fontId="1" fillId="0" borderId="3" xfId="0" applyFont="1" applyFill="1" applyBorder="1"/>
    <xf numFmtId="164" fontId="1" fillId="0" borderId="3" xfId="0" applyNumberFormat="1" applyFont="1" applyFill="1" applyBorder="1"/>
    <xf numFmtId="10" fontId="7" fillId="0" borderId="4" xfId="2" applyNumberFormat="1" applyFont="1" applyFill="1" applyBorder="1" applyAlignment="1" applyProtection="1">
      <alignment horizontal="left" wrapText="1"/>
    </xf>
    <xf numFmtId="10" fontId="7" fillId="0" borderId="1" xfId="2" applyNumberFormat="1" applyFont="1" applyFill="1" applyBorder="1" applyAlignment="1" applyProtection="1">
      <alignment horizontal="left" wrapText="1"/>
    </xf>
    <xf numFmtId="4" fontId="1" fillId="0" borderId="4" xfId="2" applyNumberFormat="1" applyFont="1" applyFill="1" applyBorder="1" applyAlignment="1">
      <alignment horizontal="right"/>
    </xf>
    <xf numFmtId="4" fontId="1" fillId="0" borderId="3" xfId="2" applyNumberFormat="1" applyFont="1" applyFill="1" applyBorder="1" applyAlignment="1">
      <alignment horizontal="right"/>
    </xf>
    <xf numFmtId="2" fontId="6" fillId="0" borderId="4" xfId="0" applyNumberFormat="1" applyFont="1" applyFill="1" applyBorder="1"/>
    <xf numFmtId="4" fontId="6" fillId="0" borderId="4" xfId="0" applyNumberFormat="1" applyFont="1" applyFill="1" applyBorder="1"/>
    <xf numFmtId="0" fontId="1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10" fontId="7" fillId="0" borderId="3" xfId="2" applyNumberFormat="1" applyFont="1" applyFill="1" applyBorder="1" applyAlignment="1" applyProtection="1">
      <alignment horizontal="left" wrapText="1"/>
    </xf>
    <xf numFmtId="0" fontId="1" fillId="2" borderId="2" xfId="2" applyNumberFormat="1" applyFont="1" applyFill="1" applyBorder="1" applyAlignment="1" applyProtection="1">
      <alignment horizontal="center" vertical="center" wrapText="1"/>
    </xf>
    <xf numFmtId="164" fontId="4" fillId="0" borderId="0" xfId="0" applyNumberFormat="1" applyFont="1" applyFill="1"/>
    <xf numFmtId="3" fontId="7" fillId="0" borderId="1" xfId="2" applyNumberFormat="1" applyFont="1" applyFill="1" applyBorder="1" applyAlignment="1">
      <alignment horizontal="right"/>
    </xf>
    <xf numFmtId="2" fontId="6" fillId="0" borderId="7" xfId="0" applyNumberFormat="1" applyFont="1" applyFill="1" applyBorder="1"/>
    <xf numFmtId="4" fontId="1" fillId="0" borderId="5" xfId="2" applyNumberFormat="1" applyFont="1" applyFill="1" applyBorder="1" applyAlignment="1">
      <alignment horizontal="right"/>
    </xf>
    <xf numFmtId="167" fontId="12" fillId="4" borderId="1" xfId="1" applyNumberFormat="1" applyFont="1" applyFill="1" applyBorder="1" applyAlignment="1">
      <alignment horizontal="right"/>
    </xf>
    <xf numFmtId="3" fontId="7" fillId="0" borderId="4" xfId="2" applyNumberFormat="1" applyFont="1" applyFill="1" applyBorder="1" applyAlignment="1">
      <alignment horizontal="right"/>
    </xf>
    <xf numFmtId="0" fontId="1" fillId="0" borderId="7" xfId="0" applyFont="1" applyFill="1" applyBorder="1" applyAlignment="1">
      <alignment horizontal="center"/>
    </xf>
    <xf numFmtId="0" fontId="6" fillId="0" borderId="8" xfId="0" applyFont="1" applyFill="1" applyBorder="1"/>
    <xf numFmtId="2" fontId="1" fillId="0" borderId="4" xfId="2" applyNumberFormat="1" applyFont="1" applyFill="1" applyBorder="1" applyAlignment="1">
      <alignment horizontal="left" wrapText="1"/>
    </xf>
    <xf numFmtId="0" fontId="1" fillId="0" borderId="8" xfId="0" applyFont="1" applyFill="1" applyBorder="1"/>
    <xf numFmtId="10" fontId="1" fillId="0" borderId="1" xfId="2" applyNumberFormat="1" applyFont="1" applyFill="1" applyBorder="1" applyAlignment="1">
      <alignment horizontal="left" wrapText="1"/>
    </xf>
    <xf numFmtId="164" fontId="1" fillId="0" borderId="8" xfId="0" applyNumberFormat="1" applyFont="1" applyFill="1" applyBorder="1" applyAlignment="1">
      <alignment horizontal="right"/>
    </xf>
    <xf numFmtId="0" fontId="3" fillId="0" borderId="0" xfId="2" applyFont="1" applyFill="1" applyAlignment="1">
      <alignment horizontal="center"/>
    </xf>
    <xf numFmtId="0" fontId="5" fillId="0" borderId="0" xfId="2" applyNumberFormat="1" applyFont="1" applyFill="1" applyBorder="1" applyAlignment="1" applyProtection="1">
      <alignment horizontal="center" vertical="center"/>
    </xf>
  </cellXfs>
  <cellStyles count="3">
    <cellStyle name="Normal" xfId="0" builtinId="0"/>
    <cellStyle name="normal_Показатели - на 2 страници-ново" xfId="2" xr:uid="{146BED46-D07F-492E-BB5E-A0D1A4BFC36B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67BBA-5D92-4C85-938E-1B5164D4D956}">
  <sheetPr>
    <outlinePr summaryBelow="0" summaryRight="0"/>
    <pageSetUpPr autoPageBreaks="0"/>
  </sheetPr>
  <dimension ref="A1:CC55"/>
  <sheetViews>
    <sheetView tabSelected="1" topLeftCell="B1" zoomScaleNormal="100" workbookViewId="0">
      <selection activeCell="F24" sqref="F24"/>
    </sheetView>
  </sheetViews>
  <sheetFormatPr defaultColWidth="12.5703125" defaultRowHeight="12.75"/>
  <cols>
    <col min="1" max="1" width="6.7109375" style="1" customWidth="1"/>
    <col min="2" max="2" width="68.42578125" style="13" customWidth="1"/>
    <col min="3" max="5" width="10.7109375" style="2" bestFit="1" customWidth="1"/>
    <col min="6" max="6" width="11.7109375" style="2" bestFit="1" customWidth="1"/>
    <col min="7" max="9" width="11.7109375" style="3" bestFit="1" customWidth="1"/>
    <col min="10" max="12" width="11.7109375" style="2" bestFit="1" customWidth="1"/>
    <col min="13" max="16384" width="12.5703125" style="2"/>
  </cols>
  <sheetData>
    <row r="1" spans="1:81" ht="18">
      <c r="B1" s="72" t="s">
        <v>0</v>
      </c>
      <c r="C1" s="72"/>
      <c r="D1" s="72"/>
      <c r="E1" s="72"/>
      <c r="F1" s="72"/>
      <c r="G1" s="72"/>
      <c r="H1" s="72"/>
      <c r="I1" s="72"/>
      <c r="J1" s="72"/>
      <c r="K1" s="72"/>
    </row>
    <row r="2" spans="1:81" ht="18.75" customHeight="1">
      <c r="B2" s="73"/>
      <c r="C2" s="73"/>
      <c r="D2" s="73"/>
      <c r="E2" s="73"/>
      <c r="F2" s="73"/>
      <c r="G2" s="7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</row>
    <row r="3" spans="1:81" s="5" customFormat="1" ht="35.1" customHeight="1">
      <c r="A3" s="14"/>
      <c r="B3" s="19" t="s">
        <v>1</v>
      </c>
      <c r="C3" s="20">
        <v>2013</v>
      </c>
      <c r="D3" s="20">
        <v>2014</v>
      </c>
      <c r="E3" s="20">
        <v>2015</v>
      </c>
      <c r="F3" s="20">
        <v>2016</v>
      </c>
      <c r="G3" s="20">
        <v>2017</v>
      </c>
      <c r="H3" s="20">
        <v>2018</v>
      </c>
      <c r="I3" s="20">
        <v>2019</v>
      </c>
      <c r="J3" s="20">
        <v>2020</v>
      </c>
      <c r="K3" s="20">
        <v>2021</v>
      </c>
      <c r="L3" s="20">
        <v>2022</v>
      </c>
    </row>
    <row r="4" spans="1:81" ht="22.5" customHeight="1">
      <c r="A4" s="21"/>
      <c r="B4" s="59" t="s">
        <v>2</v>
      </c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81" s="6" customFormat="1" ht="18" customHeight="1">
      <c r="A5" s="14">
        <v>1</v>
      </c>
      <c r="B5" s="68" t="s">
        <v>3</v>
      </c>
      <c r="C5" s="22">
        <v>81954.850000000006</v>
      </c>
      <c r="D5" s="23">
        <v>83884.921000000002</v>
      </c>
      <c r="E5" s="23">
        <v>89362.347999999998</v>
      </c>
      <c r="F5" s="23">
        <v>95130.59</v>
      </c>
      <c r="G5" s="23">
        <v>102741</v>
      </c>
      <c r="H5" s="22">
        <v>109964</v>
      </c>
      <c r="I5" s="22">
        <v>120396</v>
      </c>
      <c r="J5" s="22">
        <v>120553</v>
      </c>
      <c r="K5" s="22">
        <v>139012</v>
      </c>
      <c r="L5" s="22">
        <v>165384</v>
      </c>
    </row>
    <row r="6" spans="1:81" s="6" customFormat="1" ht="15" customHeight="1">
      <c r="A6" s="66">
        <v>2</v>
      </c>
      <c r="B6" s="68" t="s">
        <v>4</v>
      </c>
      <c r="C6" s="67"/>
      <c r="D6" s="35"/>
      <c r="E6" s="35"/>
      <c r="F6" s="35"/>
      <c r="G6" s="35"/>
      <c r="H6" s="35"/>
      <c r="I6" s="35"/>
      <c r="J6" s="35"/>
      <c r="K6" s="35"/>
      <c r="L6" s="35"/>
    </row>
    <row r="7" spans="1:81" ht="15" customHeight="1">
      <c r="A7" s="66"/>
      <c r="B7" s="47" t="s">
        <v>47</v>
      </c>
      <c r="C7" s="69">
        <v>0.4</v>
      </c>
      <c r="D7" s="48">
        <v>-1.6</v>
      </c>
      <c r="E7" s="48">
        <v>-1.1000000000000001</v>
      </c>
      <c r="F7" s="48">
        <v>-1.3</v>
      </c>
      <c r="G7" s="48">
        <v>1.2</v>
      </c>
      <c r="H7" s="48">
        <v>2.6</v>
      </c>
      <c r="I7" s="48">
        <v>2.5</v>
      </c>
      <c r="J7" s="48">
        <v>1.2</v>
      </c>
      <c r="K7" s="48">
        <v>2.8</v>
      </c>
      <c r="L7" s="49">
        <v>13</v>
      </c>
    </row>
    <row r="8" spans="1:81" ht="15" customHeight="1">
      <c r="A8" s="66"/>
      <c r="B8" s="70" t="s">
        <v>48</v>
      </c>
      <c r="C8" s="71">
        <v>-0.9</v>
      </c>
      <c r="D8" s="36">
        <v>-2</v>
      </c>
      <c r="E8" s="36">
        <v>-0.9</v>
      </c>
      <c r="F8" s="36">
        <v>-0.5</v>
      </c>
      <c r="G8" s="36">
        <v>1.8</v>
      </c>
      <c r="H8" s="36">
        <v>2.2999999999999998</v>
      </c>
      <c r="I8" s="36">
        <v>3.1</v>
      </c>
      <c r="J8" s="36">
        <v>0</v>
      </c>
      <c r="K8" s="36">
        <v>6.6</v>
      </c>
      <c r="L8" s="36">
        <v>14.3</v>
      </c>
    </row>
    <row r="9" spans="1:81" ht="16.5" customHeight="1">
      <c r="A9" s="14">
        <v>3</v>
      </c>
      <c r="B9" s="24" t="s">
        <v>5</v>
      </c>
      <c r="C9" s="25">
        <v>775.08333333333337</v>
      </c>
      <c r="D9" s="25">
        <f>9860/12</f>
        <v>821.66666666666663</v>
      </c>
      <c r="E9" s="25">
        <f>10535/12</f>
        <v>877.91666666666663</v>
      </c>
      <c r="F9" s="25">
        <f>11379/12</f>
        <v>948.25</v>
      </c>
      <c r="G9" s="25">
        <f>12448/12</f>
        <v>1037.3333333333333</v>
      </c>
      <c r="H9" s="25">
        <f>13755/12</f>
        <v>1146.25</v>
      </c>
      <c r="I9" s="25">
        <f>15209/12</f>
        <v>1267.4166666666667</v>
      </c>
      <c r="J9" s="25">
        <v>1390.5833333333333</v>
      </c>
      <c r="K9" s="25">
        <v>1550.6666666666667</v>
      </c>
      <c r="L9" s="25">
        <v>1760.6666666666667</v>
      </c>
    </row>
    <row r="10" spans="1:81" ht="25.5">
      <c r="A10" s="14">
        <v>4</v>
      </c>
      <c r="B10" s="26" t="s">
        <v>6</v>
      </c>
      <c r="C10" s="25">
        <v>371379.66666666669</v>
      </c>
      <c r="D10" s="25">
        <v>366471</v>
      </c>
      <c r="E10" s="25">
        <v>330816</v>
      </c>
      <c r="F10" s="25">
        <v>284707</v>
      </c>
      <c r="G10" s="25">
        <v>236752</v>
      </c>
      <c r="H10" s="25">
        <v>202994</v>
      </c>
      <c r="I10" s="25">
        <v>185266</v>
      </c>
      <c r="J10" s="25">
        <v>233160</v>
      </c>
      <c r="K10" s="25">
        <v>181486</v>
      </c>
      <c r="L10" s="25">
        <v>147804</v>
      </c>
    </row>
    <row r="11" spans="1:81" ht="21" customHeight="1">
      <c r="A11" s="14">
        <v>5</v>
      </c>
      <c r="B11" s="26" t="s">
        <v>7</v>
      </c>
      <c r="C11" s="27">
        <v>11.3</v>
      </c>
      <c r="D11" s="27">
        <v>11.2</v>
      </c>
      <c r="E11" s="27">
        <v>10.1</v>
      </c>
      <c r="F11" s="27">
        <v>8.6999999999999993</v>
      </c>
      <c r="G11" s="27">
        <v>7.2</v>
      </c>
      <c r="H11" s="27">
        <v>6.2</v>
      </c>
      <c r="I11" s="27">
        <v>5.6</v>
      </c>
      <c r="J11" s="27">
        <v>7.4</v>
      </c>
      <c r="K11" s="27">
        <v>5.5</v>
      </c>
      <c r="L11" s="27">
        <v>5.2</v>
      </c>
    </row>
    <row r="12" spans="1:81" s="7" customFormat="1" ht="25.5">
      <c r="A12" s="14">
        <v>6</v>
      </c>
      <c r="B12" s="28" t="s">
        <v>8</v>
      </c>
      <c r="C12" s="29">
        <v>115326.75</v>
      </c>
      <c r="D12" s="29">
        <v>107312</v>
      </c>
      <c r="E12" s="29">
        <v>92249</v>
      </c>
      <c r="F12" s="29">
        <v>91979</v>
      </c>
      <c r="G12" s="29">
        <v>82684</v>
      </c>
      <c r="H12" s="29">
        <v>76535.166666666672</v>
      </c>
      <c r="I12" s="29">
        <v>69845.166666666672</v>
      </c>
      <c r="J12" s="29">
        <v>109019</v>
      </c>
      <c r="K12" s="29">
        <v>82774</v>
      </c>
      <c r="L12" s="29">
        <v>65010</v>
      </c>
    </row>
    <row r="13" spans="1:81" ht="24.75" customHeight="1">
      <c r="A13" s="30"/>
      <c r="B13" s="59" t="s">
        <v>9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</row>
    <row r="14" spans="1:81" s="8" customFormat="1" ht="29.25" customHeight="1">
      <c r="A14" s="14">
        <v>7</v>
      </c>
      <c r="B14" s="26" t="s">
        <v>10</v>
      </c>
      <c r="C14" s="25">
        <v>2729800</v>
      </c>
      <c r="D14" s="25">
        <v>2735101</v>
      </c>
      <c r="E14" s="25">
        <v>2755906</v>
      </c>
      <c r="F14" s="25">
        <v>2765138</v>
      </c>
      <c r="G14" s="25">
        <v>2779820</v>
      </c>
      <c r="H14" s="25">
        <v>2790182</v>
      </c>
      <c r="I14" s="25">
        <v>2794029</v>
      </c>
      <c r="J14" s="25">
        <v>2693720</v>
      </c>
      <c r="K14" s="25">
        <v>2747495</v>
      </c>
      <c r="L14" s="25">
        <v>2794249</v>
      </c>
    </row>
    <row r="15" spans="1:81" s="8" customFormat="1" ht="15.75" customHeight="1">
      <c r="A15" s="37"/>
      <c r="B15" s="50" t="s">
        <v>45</v>
      </c>
      <c r="C15" s="65">
        <v>198656</v>
      </c>
      <c r="D15" s="65">
        <v>200276</v>
      </c>
      <c r="E15" s="65">
        <v>207464</v>
      </c>
      <c r="F15" s="65">
        <v>212233</v>
      </c>
      <c r="G15" s="65">
        <v>204987</v>
      </c>
      <c r="H15" s="65">
        <v>207874</v>
      </c>
      <c r="I15" s="65">
        <v>215642</v>
      </c>
      <c r="J15" s="65">
        <v>206016</v>
      </c>
      <c r="K15" s="65">
        <v>213300</v>
      </c>
      <c r="L15" s="65">
        <v>219758</v>
      </c>
    </row>
    <row r="16" spans="1:81" s="8" customFormat="1" ht="15.75" customHeight="1">
      <c r="A16" s="34"/>
      <c r="B16" s="51" t="s">
        <v>46</v>
      </c>
      <c r="C16" s="61">
        <v>33575</v>
      </c>
      <c r="D16" s="61">
        <v>33017</v>
      </c>
      <c r="E16" s="61">
        <v>34315</v>
      </c>
      <c r="F16" s="61">
        <v>37701</v>
      </c>
      <c r="G16" s="61">
        <v>46016</v>
      </c>
      <c r="H16" s="61">
        <v>44073</v>
      </c>
      <c r="I16" s="61">
        <v>30776</v>
      </c>
      <c r="J16" s="61">
        <v>27287</v>
      </c>
      <c r="K16" s="61">
        <v>26711</v>
      </c>
      <c r="L16" s="61">
        <v>26657</v>
      </c>
    </row>
    <row r="17" spans="1:12" ht="29.25" customHeight="1">
      <c r="A17" s="14">
        <v>8</v>
      </c>
      <c r="B17" s="26" t="s">
        <v>11</v>
      </c>
      <c r="C17" s="22">
        <v>2195904</v>
      </c>
      <c r="D17" s="22">
        <v>2181896</v>
      </c>
      <c r="E17" s="22">
        <v>2177716</v>
      </c>
      <c r="F17" s="22">
        <v>2180890</v>
      </c>
      <c r="G17" s="22">
        <v>2172753</v>
      </c>
      <c r="H17" s="22">
        <v>2162890</v>
      </c>
      <c r="I17" s="22">
        <v>2145271</v>
      </c>
      <c r="J17" s="22">
        <v>2123017</v>
      </c>
      <c r="K17" s="22">
        <v>2080454</v>
      </c>
      <c r="L17" s="22">
        <v>2036543</v>
      </c>
    </row>
    <row r="18" spans="1:12" ht="29.25" customHeight="1">
      <c r="A18" s="14">
        <v>9</v>
      </c>
      <c r="B18" s="26" t="s">
        <v>12</v>
      </c>
      <c r="C18" s="22">
        <v>2677598</v>
      </c>
      <c r="D18" s="22">
        <v>2669061</v>
      </c>
      <c r="E18" s="22">
        <v>2658461</v>
      </c>
      <c r="F18" s="22">
        <v>2625152</v>
      </c>
      <c r="G18" s="22">
        <v>2577223</v>
      </c>
      <c r="H18" s="22">
        <v>2532369</v>
      </c>
      <c r="I18" s="22">
        <v>2162013</v>
      </c>
      <c r="J18" s="22">
        <v>2138389</v>
      </c>
      <c r="K18" s="22">
        <v>2094528</v>
      </c>
      <c r="L18" s="22">
        <v>2049318</v>
      </c>
    </row>
    <row r="19" spans="1:12" ht="29.25" customHeight="1">
      <c r="A19" s="14">
        <v>10</v>
      </c>
      <c r="B19" s="24" t="s">
        <v>13</v>
      </c>
      <c r="C19" s="31">
        <v>648.73</v>
      </c>
      <c r="D19" s="31">
        <v>683.34</v>
      </c>
      <c r="E19" s="31">
        <v>726.4</v>
      </c>
      <c r="F19" s="31">
        <v>770.07</v>
      </c>
      <c r="G19" s="31">
        <v>821.51</v>
      </c>
      <c r="H19" s="31">
        <v>889.9</v>
      </c>
      <c r="I19" s="31">
        <v>986.52</v>
      </c>
      <c r="J19" s="32">
        <v>1069.5</v>
      </c>
      <c r="K19" s="32">
        <v>1169.25</v>
      </c>
      <c r="L19" s="32">
        <v>1298.45</v>
      </c>
    </row>
    <row r="20" spans="1:12" ht="29.25" customHeight="1">
      <c r="A20" s="14">
        <v>11</v>
      </c>
      <c r="B20" s="26" t="s">
        <v>14</v>
      </c>
      <c r="C20" s="33">
        <v>4220170.18</v>
      </c>
      <c r="D20" s="33">
        <v>4487397.443</v>
      </c>
      <c r="E20" s="33">
        <v>4798107.4000000004</v>
      </c>
      <c r="F20" s="33">
        <v>5064900.7</v>
      </c>
      <c r="G20" s="33">
        <v>5914007.2999999998</v>
      </c>
      <c r="H20" s="33">
        <v>6772399.7999999998</v>
      </c>
      <c r="I20" s="33">
        <v>7559866.2999999998</v>
      </c>
      <c r="J20" s="33">
        <v>7882663.2000000002</v>
      </c>
      <c r="K20" s="33">
        <v>8756011.6999999993</v>
      </c>
      <c r="L20" s="33">
        <v>9841317.0999999996</v>
      </c>
    </row>
    <row r="21" spans="1:12" ht="29.25" customHeight="1">
      <c r="A21" s="14">
        <v>12</v>
      </c>
      <c r="B21" s="26" t="s">
        <v>15</v>
      </c>
      <c r="C21" s="33">
        <v>4703173.5999999996</v>
      </c>
      <c r="D21" s="33">
        <v>4877275.4029999999</v>
      </c>
      <c r="E21" s="33">
        <v>4924425.3</v>
      </c>
      <c r="F21" s="33">
        <v>4953632.0999999996</v>
      </c>
      <c r="G21" s="33">
        <v>4557449.3</v>
      </c>
      <c r="H21" s="33">
        <v>4292306.0999999996</v>
      </c>
      <c r="I21" s="33">
        <v>3931563.4</v>
      </c>
      <c r="J21" s="33">
        <v>6247090.0999999996</v>
      </c>
      <c r="K21" s="33">
        <v>8221985.9000000004</v>
      </c>
      <c r="L21" s="33">
        <v>8054317</v>
      </c>
    </row>
    <row r="22" spans="1:12" ht="29.25" customHeight="1">
      <c r="A22" s="14">
        <f>A21+1</f>
        <v>13</v>
      </c>
      <c r="B22" s="26" t="s">
        <v>16</v>
      </c>
      <c r="C22" s="33">
        <v>8972158.3000000007</v>
      </c>
      <c r="D22" s="33">
        <v>9380683.4460000005</v>
      </c>
      <c r="E22" s="33">
        <v>9761899</v>
      </c>
      <c r="F22" s="33">
        <v>10188000.800000001</v>
      </c>
      <c r="G22" s="33">
        <v>10558597.9</v>
      </c>
      <c r="H22" s="33">
        <v>11178879</v>
      </c>
      <c r="I22" s="33">
        <v>11656486</v>
      </c>
      <c r="J22" s="33">
        <v>14285694.300000001</v>
      </c>
      <c r="K22" s="33">
        <v>17314521.600000001</v>
      </c>
      <c r="L22" s="33">
        <v>18108350.300000001</v>
      </c>
    </row>
    <row r="23" spans="1:12" ht="29.25" customHeight="1">
      <c r="A23" s="14">
        <f t="shared" ref="A23:A27" si="0">A22+1</f>
        <v>14</v>
      </c>
      <c r="B23" s="26" t="s">
        <v>17</v>
      </c>
      <c r="C23" s="27">
        <v>7746096.3599999994</v>
      </c>
      <c r="D23" s="27">
        <v>8116484.3269999996</v>
      </c>
      <c r="E23" s="27">
        <v>8408865.0999999996</v>
      </c>
      <c r="F23" s="27">
        <v>8706419.0999999996</v>
      </c>
      <c r="G23" s="27">
        <v>9007188.3000000007</v>
      </c>
      <c r="H23" s="27">
        <v>9455890.5</v>
      </c>
      <c r="I23" s="27">
        <v>9860527.0999999996</v>
      </c>
      <c r="J23" s="27">
        <v>11137328</v>
      </c>
      <c r="K23" s="27">
        <v>14249161.821</v>
      </c>
      <c r="L23" s="27">
        <v>15634714.6</v>
      </c>
    </row>
    <row r="24" spans="1:12" ht="29.25" customHeight="1">
      <c r="A24" s="14">
        <f t="shared" si="0"/>
        <v>15</v>
      </c>
      <c r="B24" s="28" t="s">
        <v>18</v>
      </c>
      <c r="C24" s="27">
        <v>347132.5</v>
      </c>
      <c r="D24" s="27">
        <v>340176.35200000001</v>
      </c>
      <c r="E24" s="27">
        <v>338982.7</v>
      </c>
      <c r="F24" s="27">
        <v>389971.96899999998</v>
      </c>
      <c r="G24" s="27">
        <v>394081.1</v>
      </c>
      <c r="H24" s="27">
        <v>431362.7</v>
      </c>
      <c r="I24" s="27">
        <v>424517.7</v>
      </c>
      <c r="J24" s="27">
        <v>658598.40000000002</v>
      </c>
      <c r="K24" s="27">
        <v>528860.80000000005</v>
      </c>
      <c r="L24" s="27">
        <v>412586.2</v>
      </c>
    </row>
    <row r="25" spans="1:12" ht="29.25" customHeight="1">
      <c r="A25" s="14">
        <f t="shared" si="0"/>
        <v>16</v>
      </c>
      <c r="B25" s="26" t="s">
        <v>19</v>
      </c>
      <c r="C25" s="33">
        <v>329580.5</v>
      </c>
      <c r="D25" s="33">
        <v>352227.22</v>
      </c>
      <c r="E25" s="33">
        <f>334432+12674.1+55979.1</f>
        <v>403085.19999999995</v>
      </c>
      <c r="F25" s="33">
        <v>454127.16499999998</v>
      </c>
      <c r="G25" s="33">
        <v>508820.8</v>
      </c>
      <c r="H25" s="33">
        <v>556957.80000000005</v>
      </c>
      <c r="I25" s="33">
        <v>596735.1</v>
      </c>
      <c r="J25" s="33">
        <v>671985.2</v>
      </c>
      <c r="K25" s="33" t="s">
        <v>20</v>
      </c>
      <c r="L25" s="33">
        <v>864099.8</v>
      </c>
    </row>
    <row r="26" spans="1:12" ht="29.25" customHeight="1">
      <c r="A26" s="14">
        <f t="shared" si="0"/>
        <v>17</v>
      </c>
      <c r="B26" s="16" t="s">
        <v>21</v>
      </c>
      <c r="C26" s="33">
        <v>286012.7</v>
      </c>
      <c r="D26" s="33">
        <v>297534.97499999998</v>
      </c>
      <c r="E26" s="33">
        <v>331379</v>
      </c>
      <c r="F26" s="33">
        <v>355066.3</v>
      </c>
      <c r="G26" s="33">
        <v>385566.8</v>
      </c>
      <c r="H26" s="33">
        <v>416204.9</v>
      </c>
      <c r="I26" s="33">
        <v>446899.1</v>
      </c>
      <c r="J26" s="33">
        <v>492614.8</v>
      </c>
      <c r="K26" s="33" t="s">
        <v>22</v>
      </c>
      <c r="L26" s="33">
        <v>554859.1</v>
      </c>
    </row>
    <row r="27" spans="1:12" ht="29.25" customHeight="1">
      <c r="A27" s="14">
        <f t="shared" si="0"/>
        <v>18</v>
      </c>
      <c r="B27" s="16" t="s">
        <v>23</v>
      </c>
      <c r="C27" s="33">
        <v>128302.8</v>
      </c>
      <c r="D27" s="33">
        <v>144684.1</v>
      </c>
      <c r="E27" s="33">
        <v>153180.5</v>
      </c>
      <c r="F27" s="33">
        <v>156936.80000000002</v>
      </c>
      <c r="G27" s="33">
        <v>156762.1</v>
      </c>
      <c r="H27" s="33">
        <v>178239.7</v>
      </c>
      <c r="I27" s="33">
        <v>176734.4</v>
      </c>
      <c r="J27" s="33">
        <v>169785.2</v>
      </c>
      <c r="K27" s="33">
        <v>194121.60000000001</v>
      </c>
      <c r="L27" s="33">
        <v>295303.90000000002</v>
      </c>
    </row>
    <row r="28" spans="1:12" ht="29.25" customHeight="1">
      <c r="A28" s="14">
        <v>19</v>
      </c>
      <c r="B28" s="16" t="s">
        <v>24</v>
      </c>
      <c r="C28" s="33"/>
      <c r="D28" s="33"/>
      <c r="E28" s="33"/>
      <c r="F28" s="33"/>
      <c r="G28" s="33"/>
      <c r="H28" s="33"/>
      <c r="I28" s="33"/>
      <c r="J28" s="33"/>
      <c r="K28" s="33"/>
      <c r="L28" s="33">
        <v>1108.8</v>
      </c>
    </row>
    <row r="29" spans="1:12" ht="33" customHeight="1">
      <c r="A29" s="30"/>
      <c r="B29" s="59" t="s">
        <v>25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</row>
    <row r="30" spans="1:12" s="9" customFormat="1" ht="20.100000000000001" customHeight="1">
      <c r="A30" s="34">
        <v>20</v>
      </c>
      <c r="B30" s="41" t="s">
        <v>26</v>
      </c>
      <c r="C30" s="54">
        <v>648.73</v>
      </c>
      <c r="D30" s="54">
        <v>683.34</v>
      </c>
      <c r="E30" s="54">
        <v>726.4</v>
      </c>
      <c r="F30" s="54">
        <v>770.07</v>
      </c>
      <c r="G30" s="54">
        <f>G19</f>
        <v>821.51</v>
      </c>
      <c r="H30" s="54">
        <v>889.9</v>
      </c>
      <c r="I30" s="54">
        <v>986.52</v>
      </c>
      <c r="J30" s="54">
        <v>1069.5</v>
      </c>
      <c r="K30" s="55">
        <v>1169.25</v>
      </c>
      <c r="L30" s="55">
        <v>1298.45</v>
      </c>
    </row>
    <row r="31" spans="1:12">
      <c r="A31" s="44"/>
      <c r="B31" s="51" t="s">
        <v>27</v>
      </c>
      <c r="C31" s="45">
        <v>104.96230139468661</v>
      </c>
      <c r="D31" s="45">
        <f t="shared" ref="D31" si="1">D30/C30*100</f>
        <v>105.33503923049652</v>
      </c>
      <c r="E31" s="45">
        <f t="shared" ref="E31" si="2">E30/D30*100</f>
        <v>106.30140193754207</v>
      </c>
      <c r="F31" s="45">
        <f t="shared" ref="F31" si="3">F30/E30*100</f>
        <v>106.01183920704847</v>
      </c>
      <c r="G31" s="45">
        <f t="shared" ref="G31" si="4">G30/F30*100</f>
        <v>106.67991221577257</v>
      </c>
      <c r="H31" s="45">
        <f t="shared" ref="H31" si="5">H30/G30*100</f>
        <v>108.32491387810252</v>
      </c>
      <c r="I31" s="45">
        <f t="shared" ref="I31" si="6">I30/H30*100</f>
        <v>110.85739970783234</v>
      </c>
      <c r="J31" s="45">
        <f t="shared" ref="J31" si="7">J30/I30*100</f>
        <v>108.41138547621945</v>
      </c>
      <c r="K31" s="45">
        <f t="shared" ref="K31" si="8">K30/J30*100</f>
        <v>109.32678821879382</v>
      </c>
      <c r="L31" s="45">
        <f t="shared" ref="L31" si="9">L30/K30*100</f>
        <v>111.0498182595681</v>
      </c>
    </row>
    <row r="32" spans="1:12" s="9" customFormat="1" ht="20.100000000000001" customHeight="1">
      <c r="A32" s="34">
        <v>21</v>
      </c>
      <c r="B32" s="38" t="s">
        <v>28</v>
      </c>
      <c r="C32" s="53">
        <v>293.95999999999998</v>
      </c>
      <c r="D32" s="53">
        <v>310</v>
      </c>
      <c r="E32" s="53">
        <v>321.77999999999997</v>
      </c>
      <c r="F32" s="53">
        <v>332.68</v>
      </c>
      <c r="G32" s="53">
        <v>345.46</v>
      </c>
      <c r="H32" s="53">
        <v>364.32</v>
      </c>
      <c r="I32" s="53">
        <v>383.03</v>
      </c>
      <c r="J32" s="53">
        <v>437.17</v>
      </c>
      <c r="K32" s="53">
        <v>536.71</v>
      </c>
      <c r="L32" s="53">
        <v>674.54</v>
      </c>
    </row>
    <row r="33" spans="1:12" s="10" customFormat="1" ht="17.25" customHeight="1">
      <c r="A33" s="40"/>
      <c r="B33" s="51" t="s">
        <v>27</v>
      </c>
      <c r="C33" s="45">
        <v>108.38833376350429</v>
      </c>
      <c r="D33" s="45">
        <f t="shared" ref="D33" si="10">D32/C32*100</f>
        <v>105.45652469723773</v>
      </c>
      <c r="E33" s="45">
        <f t="shared" ref="E33" si="11">E32/D32*100</f>
        <v>103.79999999999998</v>
      </c>
      <c r="F33" s="45">
        <f t="shared" ref="F33" si="12">F32/E32*100</f>
        <v>103.38740754552802</v>
      </c>
      <c r="G33" s="45">
        <f t="shared" ref="G33" si="13">G32/F32*100</f>
        <v>103.84152939761933</v>
      </c>
      <c r="H33" s="45">
        <f t="shared" ref="H33" si="14">H32/G32*100</f>
        <v>105.45938748335553</v>
      </c>
      <c r="I33" s="45">
        <f t="shared" ref="I33" si="15">I32/H32*100</f>
        <v>105.13559508124726</v>
      </c>
      <c r="J33" s="45">
        <f t="shared" ref="J33" si="16">J32/I32*100</f>
        <v>114.13466308122079</v>
      </c>
      <c r="K33" s="45">
        <f t="shared" ref="K33" si="17">K32/J32*100</f>
        <v>122.76917446302353</v>
      </c>
      <c r="L33" s="45">
        <f t="shared" ref="L33" si="18">L32/K32*100</f>
        <v>125.68053511207169</v>
      </c>
    </row>
    <row r="34" spans="1:12" s="9" customFormat="1" ht="20.100000000000001" customHeight="1">
      <c r="A34" s="43">
        <v>22</v>
      </c>
      <c r="B34" s="41" t="s">
        <v>29</v>
      </c>
      <c r="C34" s="52">
        <v>318.08999999999997</v>
      </c>
      <c r="D34" s="52">
        <v>334.41</v>
      </c>
      <c r="E34" s="52">
        <v>351.73</v>
      </c>
      <c r="F34" s="52">
        <v>365.21</v>
      </c>
      <c r="G34" s="52">
        <v>379.38</v>
      </c>
      <c r="H34" s="52">
        <v>398.81</v>
      </c>
      <c r="I34" s="52">
        <v>422.84</v>
      </c>
      <c r="J34" s="52">
        <v>483.21</v>
      </c>
      <c r="K34" s="52">
        <v>585.41</v>
      </c>
      <c r="L34" s="52">
        <v>730.79</v>
      </c>
    </row>
    <row r="35" spans="1:12" s="10" customFormat="1" ht="15.75" customHeight="1">
      <c r="A35" s="44"/>
      <c r="B35" s="51" t="s">
        <v>27</v>
      </c>
      <c r="C35" s="45">
        <v>108.06155727680391</v>
      </c>
      <c r="D35" s="45">
        <f t="shared" ref="D35:F35" si="19">D34/C34*100</f>
        <v>105.13062340846932</v>
      </c>
      <c r="E35" s="45">
        <f t="shared" si="19"/>
        <v>105.17927095481593</v>
      </c>
      <c r="F35" s="45">
        <f t="shared" si="19"/>
        <v>103.83248514485541</v>
      </c>
      <c r="G35" s="45">
        <f t="shared" ref="G35" si="20">G34/F34*100</f>
        <v>103.87995947537034</v>
      </c>
      <c r="H35" s="45">
        <f t="shared" ref="H35" si="21">H34/G34*100</f>
        <v>105.12151404923824</v>
      </c>
      <c r="I35" s="45">
        <f t="shared" ref="I35" si="22">I34/H34*100</f>
        <v>106.02542564128281</v>
      </c>
      <c r="J35" s="45">
        <f t="shared" ref="J35" si="23">J34/I34*100</f>
        <v>114.27726799735125</v>
      </c>
      <c r="K35" s="45">
        <f t="shared" ref="K35" si="24">K34/J34*100</f>
        <v>121.15022454005504</v>
      </c>
      <c r="L35" s="45">
        <f t="shared" ref="L35" si="25">L34/K34*100</f>
        <v>124.8338771117678</v>
      </c>
    </row>
    <row r="36" spans="1:12" s="9" customFormat="1" ht="30" customHeight="1">
      <c r="A36" s="34">
        <v>23</v>
      </c>
      <c r="B36" s="41" t="s">
        <v>30</v>
      </c>
      <c r="C36" s="52">
        <v>107.72</v>
      </c>
      <c r="D36" s="52">
        <v>111.5</v>
      </c>
      <c r="E36" s="52">
        <v>114.08</v>
      </c>
      <c r="F36" s="52">
        <v>116.65</v>
      </c>
      <c r="G36" s="52">
        <f>(118.14+120.98)/2</f>
        <v>119.56</v>
      </c>
      <c r="H36" s="52">
        <f>(120.98+125.58)/2</f>
        <v>123.28</v>
      </c>
      <c r="I36" s="52">
        <f>(125.58+132.74)/2</f>
        <v>129.16</v>
      </c>
      <c r="J36" s="52">
        <f>(132.74+141.63)/2</f>
        <v>137.185</v>
      </c>
      <c r="K36" s="52">
        <f>(141.63+148.71)/2</f>
        <v>145.17000000000002</v>
      </c>
      <c r="L36" s="52">
        <f>(170+247)/2</f>
        <v>208.5</v>
      </c>
    </row>
    <row r="37" spans="1:12" s="10" customFormat="1" ht="15.75" customHeight="1">
      <c r="A37" s="40"/>
      <c r="B37" s="58" t="s">
        <v>27</v>
      </c>
      <c r="C37" s="42">
        <v>106.80150703946063</v>
      </c>
      <c r="D37" s="42">
        <f t="shared" ref="D37:J37" si="26">D36/C36*100</f>
        <v>103.50909766060157</v>
      </c>
      <c r="E37" s="42">
        <f t="shared" si="26"/>
        <v>102.31390134529148</v>
      </c>
      <c r="F37" s="42">
        <f t="shared" si="26"/>
        <v>102.25280504908835</v>
      </c>
      <c r="G37" s="42">
        <f t="shared" si="26"/>
        <v>102.49464209172739</v>
      </c>
      <c r="H37" s="42">
        <f t="shared" si="26"/>
        <v>103.11140849782537</v>
      </c>
      <c r="I37" s="42">
        <f t="shared" si="26"/>
        <v>104.76963011031796</v>
      </c>
      <c r="J37" s="42">
        <f t="shared" si="26"/>
        <v>106.21322390833076</v>
      </c>
      <c r="K37" s="42">
        <f t="shared" ref="K37" si="27">K36/J36*100</f>
        <v>105.82060720924301</v>
      </c>
      <c r="L37" s="42">
        <f t="shared" ref="L37" si="28">L36/K36*100</f>
        <v>143.6247158503823</v>
      </c>
    </row>
    <row r="38" spans="1:12" s="9" customFormat="1" ht="18" customHeight="1">
      <c r="A38" s="56">
        <v>24</v>
      </c>
      <c r="B38" s="41" t="s">
        <v>31</v>
      </c>
      <c r="C38" s="52">
        <v>148.75</v>
      </c>
      <c r="D38" s="52">
        <v>152.25</v>
      </c>
      <c r="E38" s="52">
        <v>155.97</v>
      </c>
      <c r="F38" s="52">
        <v>159.41</v>
      </c>
      <c r="G38" s="52">
        <f>(161.38*6+180*3+200*3)/12</f>
        <v>175.68999999999997</v>
      </c>
      <c r="H38" s="52">
        <f>(200+207.6)/2</f>
        <v>203.8</v>
      </c>
      <c r="I38" s="52">
        <f>(207.6+219.43)/2</f>
        <v>213.51499999999999</v>
      </c>
      <c r="J38" s="52">
        <f>(219.43+250)/2</f>
        <v>234.715</v>
      </c>
      <c r="K38" s="52">
        <v>300</v>
      </c>
      <c r="L38" s="52">
        <f>(370+467)/2</f>
        <v>418.5</v>
      </c>
    </row>
    <row r="39" spans="1:12" s="10" customFormat="1" ht="15" customHeight="1">
      <c r="A39" s="57"/>
      <c r="B39" s="51" t="s">
        <v>27</v>
      </c>
      <c r="C39" s="45">
        <v>105.28737259343148</v>
      </c>
      <c r="D39" s="45">
        <f t="shared" ref="D39:F39" si="29">D38/C38*100</f>
        <v>102.35294117647058</v>
      </c>
      <c r="E39" s="45">
        <f t="shared" si="29"/>
        <v>102.44334975369458</v>
      </c>
      <c r="F39" s="45">
        <f t="shared" si="29"/>
        <v>102.20555234981086</v>
      </c>
      <c r="G39" s="45">
        <f t="shared" ref="G39" si="30">G38/F38*100</f>
        <v>110.21265918072891</v>
      </c>
      <c r="H39" s="45">
        <f t="shared" ref="H39" si="31">H38/G38*100</f>
        <v>115.9997723262565</v>
      </c>
      <c r="I39" s="45">
        <f t="shared" ref="I39" si="32">I38/H38*100</f>
        <v>104.76692836113837</v>
      </c>
      <c r="J39" s="45">
        <f t="shared" ref="J39" si="33">J38/I38*100</f>
        <v>109.9290447977894</v>
      </c>
      <c r="K39" s="45">
        <f t="shared" ref="K39" si="34">K38/J38*100</f>
        <v>127.81458364399379</v>
      </c>
      <c r="L39" s="45">
        <f t="shared" ref="L39" si="35">L38/K38*100</f>
        <v>139.5</v>
      </c>
    </row>
    <row r="40" spans="1:12" s="9" customFormat="1" ht="20.100000000000001" customHeight="1">
      <c r="A40" s="46">
        <v>25</v>
      </c>
      <c r="B40" s="38" t="s">
        <v>32</v>
      </c>
      <c r="C40" s="39">
        <v>752.5</v>
      </c>
      <c r="D40" s="39">
        <v>805</v>
      </c>
      <c r="E40" s="39">
        <v>875</v>
      </c>
      <c r="F40" s="39">
        <v>910</v>
      </c>
      <c r="G40" s="39">
        <v>910</v>
      </c>
      <c r="H40" s="39">
        <v>910</v>
      </c>
      <c r="I40" s="39">
        <f>(910+1200)/2</f>
        <v>1055</v>
      </c>
      <c r="J40" s="53">
        <v>1200</v>
      </c>
      <c r="K40" s="62">
        <v>1440</v>
      </c>
      <c r="L40" s="54">
        <f>(6*1500+3*2000+3*3400)/12</f>
        <v>2100</v>
      </c>
    </row>
    <row r="41" spans="1:12" s="10" customFormat="1" ht="15" customHeight="1">
      <c r="A41" s="44"/>
      <c r="B41" s="51" t="s">
        <v>27</v>
      </c>
      <c r="C41" s="45">
        <v>107.5</v>
      </c>
      <c r="D41" s="45">
        <f t="shared" ref="D41:F41" si="36">D40/C40*100</f>
        <v>106.9767441860465</v>
      </c>
      <c r="E41" s="45">
        <f t="shared" si="36"/>
        <v>108.69565217391303</v>
      </c>
      <c r="F41" s="45">
        <f t="shared" si="36"/>
        <v>104</v>
      </c>
      <c r="G41" s="45">
        <f t="shared" ref="G41" si="37">G40/F40*100</f>
        <v>100</v>
      </c>
      <c r="H41" s="45">
        <f t="shared" ref="H41" si="38">H40/G40*100</f>
        <v>100</v>
      </c>
      <c r="I41" s="45">
        <f t="shared" ref="I41" si="39">I40/H40*100</f>
        <v>115.93406593406594</v>
      </c>
      <c r="J41" s="45">
        <f t="shared" ref="J41" si="40">J40/I40*100</f>
        <v>113.74407582938389</v>
      </c>
      <c r="K41" s="45">
        <f t="shared" ref="K41" si="41">K40/J40*100</f>
        <v>120</v>
      </c>
      <c r="L41" s="45">
        <f t="shared" ref="L41" si="42">L40/K40*100</f>
        <v>145.83333333333331</v>
      </c>
    </row>
    <row r="42" spans="1:12" s="9" customFormat="1" ht="20.100000000000001" customHeight="1">
      <c r="A42" s="34">
        <v>26</v>
      </c>
      <c r="B42" s="41" t="s">
        <v>33</v>
      </c>
      <c r="C42" s="52">
        <v>310</v>
      </c>
      <c r="D42" s="52">
        <v>340</v>
      </c>
      <c r="E42" s="52">
        <v>370</v>
      </c>
      <c r="F42" s="52">
        <v>420</v>
      </c>
      <c r="G42" s="52">
        <v>460</v>
      </c>
      <c r="H42" s="52">
        <v>510</v>
      </c>
      <c r="I42" s="52">
        <v>560</v>
      </c>
      <c r="J42" s="52">
        <v>610</v>
      </c>
      <c r="K42" s="63">
        <v>650</v>
      </c>
      <c r="L42" s="52">
        <f>(3*650+9*710)/12</f>
        <v>695</v>
      </c>
    </row>
    <row r="43" spans="1:12" s="10" customFormat="1" ht="17.25" customHeight="1">
      <c r="A43" s="40"/>
      <c r="B43" s="51" t="s">
        <v>27</v>
      </c>
      <c r="C43" s="45">
        <v>109.41305191825788</v>
      </c>
      <c r="D43" s="45">
        <f t="shared" ref="D43:F43" si="43">D42/C42*100</f>
        <v>109.6774193548387</v>
      </c>
      <c r="E43" s="45">
        <f t="shared" si="43"/>
        <v>108.8235294117647</v>
      </c>
      <c r="F43" s="45">
        <f t="shared" si="43"/>
        <v>113.51351351351352</v>
      </c>
      <c r="G43" s="45">
        <f t="shared" ref="G43" si="44">G42/F42*100</f>
        <v>109.52380952380953</v>
      </c>
      <c r="H43" s="45">
        <f t="shared" ref="H43" si="45">H42/G42*100</f>
        <v>110.86956521739131</v>
      </c>
      <c r="I43" s="45">
        <f t="shared" ref="I43" si="46">I42/H42*100</f>
        <v>109.80392156862746</v>
      </c>
      <c r="J43" s="45">
        <f t="shared" ref="J43" si="47">J42/I42*100</f>
        <v>108.92857142857142</v>
      </c>
      <c r="K43" s="45">
        <f t="shared" ref="K43" si="48">K42/J42*100</f>
        <v>106.55737704918033</v>
      </c>
      <c r="L43" s="45">
        <f t="shared" ref="L43" si="49">L42/K42*100</f>
        <v>106.92307692307692</v>
      </c>
    </row>
    <row r="44" spans="1:12" ht="24.75" customHeight="1">
      <c r="A44" s="15"/>
      <c r="B44" s="59" t="s">
        <v>34</v>
      </c>
      <c r="C44" s="15"/>
      <c r="D44" s="15"/>
      <c r="E44" s="15"/>
      <c r="F44" s="15"/>
      <c r="G44" s="15"/>
      <c r="H44" s="15"/>
      <c r="I44" s="15"/>
      <c r="J44" s="15"/>
      <c r="K44" s="15"/>
      <c r="L44" s="64"/>
    </row>
    <row r="45" spans="1:12" ht="20.25" customHeight="1">
      <c r="A45" s="14">
        <v>27</v>
      </c>
      <c r="B45" s="16" t="s">
        <v>35</v>
      </c>
      <c r="C45" s="17">
        <f t="shared" ref="C45:L45" si="50">C22/C5*100/1000</f>
        <v>10.947684365232808</v>
      </c>
      <c r="D45" s="17">
        <f t="shared" si="50"/>
        <v>11.182800596545832</v>
      </c>
      <c r="E45" s="17">
        <f t="shared" si="50"/>
        <v>10.923950879177884</v>
      </c>
      <c r="F45" s="17">
        <f t="shared" si="50"/>
        <v>10.709489765594853</v>
      </c>
      <c r="G45" s="17">
        <f t="shared" si="50"/>
        <v>10.276907855675923</v>
      </c>
      <c r="H45" s="17">
        <f t="shared" si="50"/>
        <v>10.165944309046598</v>
      </c>
      <c r="I45" s="17">
        <f t="shared" si="50"/>
        <v>9.6817884315093519</v>
      </c>
      <c r="J45" s="17">
        <f t="shared" si="50"/>
        <v>11.850135873848018</v>
      </c>
      <c r="K45" s="17">
        <f t="shared" si="50"/>
        <v>12.455415072080108</v>
      </c>
      <c r="L45" s="17">
        <f t="shared" si="50"/>
        <v>10.949275806607654</v>
      </c>
    </row>
    <row r="46" spans="1:12" ht="20.25" customHeight="1">
      <c r="A46" s="14">
        <f>A45+1</f>
        <v>28</v>
      </c>
      <c r="B46" s="16" t="s">
        <v>36</v>
      </c>
      <c r="C46" s="17">
        <f t="shared" ref="C46:L46" si="51">C23/C5*100/1000</f>
        <v>9.451663153553449</v>
      </c>
      <c r="D46" s="17">
        <f t="shared" si="51"/>
        <v>9.6757369861503459</v>
      </c>
      <c r="E46" s="17">
        <f t="shared" si="51"/>
        <v>9.4098524582187562</v>
      </c>
      <c r="F46" s="17">
        <f t="shared" si="51"/>
        <v>9.1520709584582622</v>
      </c>
      <c r="G46" s="17">
        <f t="shared" si="51"/>
        <v>8.7668879025900086</v>
      </c>
      <c r="H46" s="17">
        <f t="shared" si="51"/>
        <v>8.5990783347277286</v>
      </c>
      <c r="I46" s="17">
        <f t="shared" si="51"/>
        <v>8.1900786570982422</v>
      </c>
      <c r="J46" s="17">
        <f t="shared" si="51"/>
        <v>9.2385324297197098</v>
      </c>
      <c r="K46" s="17">
        <f t="shared" si="51"/>
        <v>10.250310635772452</v>
      </c>
      <c r="L46" s="17">
        <f t="shared" si="51"/>
        <v>9.4535835389154936</v>
      </c>
    </row>
    <row r="47" spans="1:12" ht="20.25" customHeight="1">
      <c r="A47" s="14">
        <f t="shared" ref="A47:A49" si="52">A46+1</f>
        <v>29</v>
      </c>
      <c r="B47" s="16" t="s">
        <v>37</v>
      </c>
      <c r="C47" s="18">
        <f t="shared" ref="C47:L47" si="53">C17/C14*100</f>
        <v>80.441937138251888</v>
      </c>
      <c r="D47" s="18">
        <f t="shared" si="53"/>
        <v>79.773873067210303</v>
      </c>
      <c r="E47" s="18">
        <f t="shared" si="53"/>
        <v>79.019966573605927</v>
      </c>
      <c r="F47" s="18">
        <f t="shared" si="53"/>
        <v>78.870927960919133</v>
      </c>
      <c r="G47" s="18">
        <f t="shared" si="53"/>
        <v>78.161643559654934</v>
      </c>
      <c r="H47" s="18">
        <f t="shared" si="53"/>
        <v>77.51788234602617</v>
      </c>
      <c r="I47" s="18">
        <f t="shared" si="53"/>
        <v>76.780555964165004</v>
      </c>
      <c r="J47" s="18">
        <f t="shared" si="53"/>
        <v>78.813573793861281</v>
      </c>
      <c r="K47" s="18">
        <f t="shared" si="53"/>
        <v>75.7218484474039</v>
      </c>
      <c r="L47" s="18">
        <f t="shared" si="53"/>
        <v>72.883375819406211</v>
      </c>
    </row>
    <row r="48" spans="1:12" ht="28.5" customHeight="1">
      <c r="A48" s="14">
        <f t="shared" si="52"/>
        <v>30</v>
      </c>
      <c r="B48" s="16" t="s">
        <v>38</v>
      </c>
      <c r="C48" s="18">
        <f t="shared" ref="C48:L48" si="54">C32/C19*100</f>
        <v>45.313150309065399</v>
      </c>
      <c r="D48" s="18">
        <f t="shared" si="54"/>
        <v>45.365411069160302</v>
      </c>
      <c r="E48" s="18">
        <f t="shared" si="54"/>
        <v>44.29790748898678</v>
      </c>
      <c r="F48" s="18">
        <f t="shared" si="54"/>
        <v>43.201267417247777</v>
      </c>
      <c r="G48" s="18">
        <f t="shared" si="54"/>
        <v>42.051831383671527</v>
      </c>
      <c r="H48" s="18">
        <f t="shared" si="54"/>
        <v>40.939431396786155</v>
      </c>
      <c r="I48" s="18">
        <f t="shared" si="54"/>
        <v>38.826379596967115</v>
      </c>
      <c r="J48" s="18">
        <f t="shared" si="54"/>
        <v>40.876110331930811</v>
      </c>
      <c r="K48" s="18">
        <f t="shared" si="54"/>
        <v>45.902073979046399</v>
      </c>
      <c r="L48" s="18">
        <f t="shared" si="54"/>
        <v>51.949632253841116</v>
      </c>
    </row>
    <row r="49" spans="1:12" ht="27" customHeight="1">
      <c r="A49" s="14">
        <f t="shared" si="52"/>
        <v>31</v>
      </c>
      <c r="B49" s="16" t="s">
        <v>39</v>
      </c>
      <c r="C49" s="18">
        <f>C48/(0.9*(1-12.9/100))</f>
        <v>57.804758654248495</v>
      </c>
      <c r="D49" s="18">
        <f>D48/(0.9*(1-12.9/100))</f>
        <v>57.871426290547646</v>
      </c>
      <c r="E49" s="18">
        <f>E48/(0.9*(1-12.9/100))</f>
        <v>56.509640884024464</v>
      </c>
      <c r="F49" s="18">
        <f>F48/(0.9*(1-12.9/100))</f>
        <v>55.110686844301284</v>
      </c>
      <c r="G49" s="18">
        <f>G48/(0.9*(1-13.34/100))</f>
        <v>53.916751780485065</v>
      </c>
      <c r="H49" s="18">
        <f>H48/(0.9*(1-13.78/100))</f>
        <v>52.758358974182521</v>
      </c>
      <c r="I49" s="18">
        <f t="shared" ref="I49:L49" si="55">I48/(0.9*(1-13.78/100))</f>
        <v>50.035283895161108</v>
      </c>
      <c r="J49" s="18">
        <f t="shared" si="55"/>
        <v>52.676757560672712</v>
      </c>
      <c r="K49" s="18">
        <f t="shared" si="55"/>
        <v>59.153681768919817</v>
      </c>
      <c r="L49" s="18">
        <f t="shared" si="55"/>
        <v>66.947127830409443</v>
      </c>
    </row>
    <row r="50" spans="1:12" ht="18" customHeight="1">
      <c r="B50" s="11" t="s">
        <v>40</v>
      </c>
      <c r="G50" s="2"/>
      <c r="H50" s="2"/>
      <c r="I50" s="2"/>
    </row>
    <row r="51" spans="1:12">
      <c r="B51" s="12" t="s">
        <v>41</v>
      </c>
      <c r="G51" s="2"/>
      <c r="H51" s="2"/>
      <c r="I51" s="2"/>
    </row>
    <row r="52" spans="1:12">
      <c r="B52" s="13" t="s">
        <v>42</v>
      </c>
      <c r="G52" s="2"/>
      <c r="H52" s="2"/>
      <c r="I52" s="2"/>
    </row>
    <row r="53" spans="1:12">
      <c r="B53" s="13" t="s">
        <v>43</v>
      </c>
      <c r="G53" s="2"/>
      <c r="H53" s="2"/>
      <c r="I53" s="2"/>
    </row>
    <row r="54" spans="1:12">
      <c r="B54" s="13" t="s">
        <v>44</v>
      </c>
    </row>
    <row r="55" spans="1:12">
      <c r="C55" s="60"/>
      <c r="D55" s="60"/>
      <c r="E55" s="60"/>
      <c r="F55" s="60"/>
      <c r="G55" s="60"/>
      <c r="H55" s="60"/>
      <c r="I55" s="60"/>
      <c r="J55" s="60"/>
      <c r="K55" s="60"/>
      <c r="L55" s="60"/>
    </row>
  </sheetData>
  <mergeCells count="2">
    <mergeCell ref="B1:K1"/>
    <mergeCell ref="B2:G2"/>
  </mergeCells>
  <printOptions horizontalCentered="1"/>
  <pageMargins left="0.23622047244094491" right="0.13" top="0.59055118110236227" bottom="0.51181102362204722" header="0.33" footer="0.15748031496062992"/>
  <pageSetup paperSize="9" scale="49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EN </vt:lpstr>
      <vt:lpstr>'EN '!Print_Area</vt:lpstr>
      <vt:lpstr>'EN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Илияна С. Бояджиева</dc:creator>
  <cp:lastModifiedBy>Пенка Д. Танева</cp:lastModifiedBy>
  <dcterms:created xsi:type="dcterms:W3CDTF">2023-05-16T13:13:13Z</dcterms:created>
  <dcterms:modified xsi:type="dcterms:W3CDTF">2023-05-23T06:46:12Z</dcterms:modified>
</cp:coreProperties>
</file>